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osip\Documents\Aktiv ravnatelja\Zaduženja\"/>
    </mc:Choice>
  </mc:AlternateContent>
  <bookViews>
    <workbookView xWindow="0" yWindow="0" windowWidth="20490" windowHeight="7755"/>
  </bookViews>
  <sheets>
    <sheet name="H,M,LK,GK,TK-22 sata" sheetId="100" r:id="rId1"/>
    <sheet name="STRANI JEZIK-23 sata" sheetId="101" r:id="rId2"/>
    <sheet name="B,K,F,TZK,Po,Pr,INF...-24 sata" sheetId="97" r:id="rId3"/>
    <sheet name="IZRAČUN GODIŠNJEG BROJA SATI" sheetId="99" r:id="rId4"/>
    <sheet name="Pravilnik i KU" sheetId="98" r:id="rId5"/>
  </sheets>
  <calcPr calcId="162913"/>
</workbook>
</file>

<file path=xl/calcChain.xml><?xml version="1.0" encoding="utf-8"?>
<calcChain xmlns="http://schemas.openxmlformats.org/spreadsheetml/2006/main">
  <c r="C55" i="101" l="1"/>
  <c r="C50" i="101"/>
  <c r="C49" i="101"/>
  <c r="C48" i="101"/>
  <c r="C37" i="101"/>
  <c r="E36" i="101"/>
  <c r="E35" i="101"/>
  <c r="E20" i="101"/>
  <c r="E19" i="101"/>
  <c r="E18" i="101"/>
  <c r="E9" i="101"/>
  <c r="E8" i="101"/>
  <c r="C55" i="100"/>
  <c r="C50" i="100"/>
  <c r="C49" i="100"/>
  <c r="C48" i="100"/>
  <c r="C37" i="100"/>
  <c r="E36" i="100"/>
  <c r="E35" i="100"/>
  <c r="E20" i="100"/>
  <c r="E19" i="100"/>
  <c r="E18" i="100"/>
  <c r="E9" i="100"/>
  <c r="E8" i="100"/>
  <c r="C22" i="100" l="1"/>
  <c r="D46" i="100" s="1"/>
  <c r="C22" i="101"/>
  <c r="D46" i="101" s="1"/>
  <c r="E9" i="97"/>
  <c r="E8" i="97"/>
  <c r="C42" i="101" l="1"/>
  <c r="C43" i="101" s="1"/>
  <c r="C38" i="101" s="1"/>
  <c r="C42" i="100"/>
  <c r="C43" i="100" s="1"/>
  <c r="C38" i="100" s="1"/>
  <c r="C39" i="100"/>
  <c r="D22" i="100"/>
  <c r="C39" i="101"/>
  <c r="D22" i="101"/>
  <c r="C17" i="99"/>
  <c r="D8" i="99"/>
  <c r="D5" i="99"/>
  <c r="D15" i="99" s="1"/>
  <c r="D45" i="101" l="1"/>
  <c r="D45" i="100"/>
  <c r="C52" i="101"/>
  <c r="E37" i="101"/>
  <c r="C52" i="100"/>
  <c r="E37" i="100"/>
  <c r="D14" i="99"/>
  <c r="D16" i="99"/>
  <c r="D13" i="99"/>
  <c r="C51" i="101" l="1"/>
  <c r="C54" i="101" s="1"/>
  <c r="C53" i="101" s="1"/>
  <c r="C57" i="101" s="1"/>
  <c r="D57" i="101" s="1"/>
  <c r="C51" i="100"/>
  <c r="C54" i="100" s="1"/>
  <c r="C53" i="100" s="1"/>
  <c r="C57" i="100" s="1"/>
  <c r="D57" i="100" s="1"/>
  <c r="D17" i="99"/>
  <c r="E18" i="97"/>
  <c r="C55" i="97"/>
  <c r="C50" i="97"/>
  <c r="C49" i="97"/>
  <c r="C48" i="97"/>
  <c r="C37" i="97"/>
  <c r="E36" i="97"/>
  <c r="E35" i="97"/>
  <c r="E20" i="97"/>
  <c r="E19" i="97"/>
  <c r="C22" i="97" l="1"/>
  <c r="D46" i="97" s="1"/>
  <c r="C42" i="97" l="1"/>
  <c r="C43" i="97" s="1"/>
  <c r="C38" i="97" s="1"/>
  <c r="E37" i="97" s="1"/>
  <c r="C39" i="97"/>
  <c r="D22" i="97"/>
  <c r="D45" i="97" l="1"/>
  <c r="C52" i="97"/>
  <c r="C51" i="97" l="1"/>
  <c r="C54" i="97" s="1"/>
  <c r="C53" i="97" s="1"/>
  <c r="C57" i="97" s="1"/>
  <c r="D57" i="97" s="1"/>
</calcChain>
</file>

<file path=xl/comments1.xml><?xml version="1.0" encoding="utf-8"?>
<comments xmlns="http://schemas.openxmlformats.org/spreadsheetml/2006/main">
  <authors>
    <author>Ravnatelj-PC</author>
  </authors>
  <commentList>
    <comment ref="D17" authorId="0" shapeId="0">
      <text>
        <r>
          <rPr>
            <sz val="9"/>
            <color indexed="81"/>
            <rFont val="Tahoma"/>
            <family val="2"/>
            <charset val="238"/>
          </rPr>
          <t>Ukupan godišnji broj sati rada.</t>
        </r>
      </text>
    </comment>
  </commentList>
</comments>
</file>

<file path=xl/sharedStrings.xml><?xml version="1.0" encoding="utf-8"?>
<sst xmlns="http://schemas.openxmlformats.org/spreadsheetml/2006/main" count="405" uniqueCount="222">
  <si>
    <t>OSTALI POSLOVI</t>
  </si>
  <si>
    <t>Ostali poslovi razrednika</t>
  </si>
  <si>
    <t>UKUPNO OSTALI POSLOVI</t>
  </si>
  <si>
    <t>PREKOVREMENI</t>
  </si>
  <si>
    <t>H,M,LK,GK,TK</t>
  </si>
  <si>
    <t>STRANI JEZIK</t>
  </si>
  <si>
    <t>A</t>
  </si>
  <si>
    <t>A1</t>
  </si>
  <si>
    <t>A2</t>
  </si>
  <si>
    <t>A3</t>
  </si>
  <si>
    <t>B</t>
  </si>
  <si>
    <t>OSNOVICA ZA IZRAČUN RADNOG VREMENA</t>
  </si>
  <si>
    <t>C</t>
  </si>
  <si>
    <t>C1</t>
  </si>
  <si>
    <t>C2</t>
  </si>
  <si>
    <t>C3</t>
  </si>
  <si>
    <t>C4</t>
  </si>
  <si>
    <t>UKUPNO  C</t>
  </si>
  <si>
    <t>NEPOSREDNI ODGOJNO-OBRAZOVNI RAD</t>
  </si>
  <si>
    <t>D</t>
  </si>
  <si>
    <t>D1</t>
  </si>
  <si>
    <t>D2</t>
  </si>
  <si>
    <t>D3</t>
  </si>
  <si>
    <t>D4</t>
  </si>
  <si>
    <t>UGOVOR O RADU - BROJ SATI</t>
  </si>
  <si>
    <t>X</t>
  </si>
  <si>
    <t>X=B*C/A2 ili X=B*C/A3</t>
  </si>
  <si>
    <t>E</t>
  </si>
  <si>
    <t>E=A1*X/B</t>
  </si>
  <si>
    <t>OSTALI I POSEBNI POSLOVI</t>
  </si>
  <si>
    <t>Z</t>
  </si>
  <si>
    <t>UKUPNO TJEDNO</t>
  </si>
  <si>
    <t>NAPOMENA:</t>
  </si>
  <si>
    <r>
      <t xml:space="preserve">*Za izračun ostalih i posebnih poslova potrebno je unijeti broj sati za koji je  sklopljen ugovor o radu u </t>
    </r>
    <r>
      <rPr>
        <b/>
        <sz val="11"/>
        <color theme="1"/>
        <rFont val="Calibri"/>
        <family val="2"/>
        <charset val="238"/>
        <scheme val="minor"/>
      </rPr>
      <t>redak Z</t>
    </r>
  </si>
  <si>
    <r>
      <t xml:space="preserve">Tjedna radna obveza učitelja predmetne nastave u </t>
    </r>
    <r>
      <rPr>
        <b/>
        <sz val="9"/>
        <color theme="1"/>
        <rFont val="Arial"/>
        <family val="2"/>
        <charset val="238"/>
      </rPr>
      <t>neposrednom odgojno-obrazovno</t>
    </r>
    <r>
      <rPr>
        <sz val="9"/>
        <color theme="1"/>
        <rFont val="Arial"/>
        <family val="2"/>
        <charset val="238"/>
      </rPr>
      <t>m radu s učenicima, za puno radno vrijeme iznosi 22,23,24 (članak 13. stavak 3.).</t>
    </r>
  </si>
  <si>
    <t>Puno radno vrijeme (članak 9. stavak 2.)</t>
  </si>
  <si>
    <t>Umanjenje radne obveze učitelja (čl. 38. KU)</t>
  </si>
  <si>
    <t>Dopunska, dodatna, INA</t>
  </si>
  <si>
    <t>Radnički vijećnik ili sindikalni povjerenik ili povjerenik zaštite na radu(čl. 42. i 56. KU)</t>
  </si>
  <si>
    <t>Ostali poslovi učitelja čl.5 Pravilnika</t>
  </si>
  <si>
    <r>
      <t xml:space="preserve">Tjedna radna obveza učitelja predmetne nastave u </t>
    </r>
    <r>
      <rPr>
        <b/>
        <sz val="9"/>
        <color theme="1"/>
        <rFont val="Arial"/>
        <family val="2"/>
        <charset val="238"/>
      </rPr>
      <t>redovitoj nastav</t>
    </r>
    <r>
      <rPr>
        <sz val="9"/>
        <color theme="1"/>
        <rFont val="Arial"/>
        <family val="2"/>
        <charset val="238"/>
      </rPr>
      <t>i za puno radno vrijeme iznosi 18-20 (članak 13. stavak 4.).</t>
    </r>
  </si>
  <si>
    <t>UKUPNO D</t>
  </si>
  <si>
    <t>C1*30/60</t>
  </si>
  <si>
    <r>
      <t xml:space="preserve">Pripreme samo za </t>
    </r>
    <r>
      <rPr>
        <b/>
        <sz val="9"/>
        <rFont val="Arial"/>
        <family val="2"/>
        <charset val="238"/>
      </rPr>
      <t>redovitu</t>
    </r>
    <r>
      <rPr>
        <sz val="9"/>
        <rFont val="Arial"/>
        <family val="2"/>
        <charset val="238"/>
      </rPr>
      <t xml:space="preserve"> nastavu -&gt;&gt; 30 minuta po satu</t>
    </r>
  </si>
  <si>
    <r>
      <t xml:space="preserve">Pripreme za </t>
    </r>
    <r>
      <rPr>
        <b/>
        <sz val="9"/>
        <rFont val="Arial"/>
        <family val="2"/>
        <charset val="238"/>
      </rPr>
      <t>prekovremenu</t>
    </r>
    <r>
      <rPr>
        <sz val="9"/>
        <rFont val="Arial"/>
        <family val="2"/>
        <charset val="238"/>
      </rPr>
      <t xml:space="preserve"> nastavu -&gt;&gt; 30 minuta po satu</t>
    </r>
  </si>
  <si>
    <t>UKUPNO NEPOSREDNO ODGOJNO-OBRAZOVNI RAD BEZ PREKOVREMENOG (C+D)</t>
  </si>
  <si>
    <t>MAKSIMUM REDOVITE NASTAVE</t>
  </si>
  <si>
    <t>C5</t>
  </si>
  <si>
    <t>Broj sati za koji se može sklopiti ugovor o radu (članak 18. stavak 2. za nepuno radno vrijeme)</t>
  </si>
  <si>
    <t>Broj sati ukupnog NOO rada učitelja u tjednom radnom vremenu do obveze 22,23,24 sata (članak 18. stavak 3. za nepuno radno vrijeme)</t>
  </si>
  <si>
    <t>D5</t>
  </si>
  <si>
    <t>D6</t>
  </si>
  <si>
    <t>D6-D5</t>
  </si>
  <si>
    <t>Kontrola NOO rada</t>
  </si>
  <si>
    <t>Unesite ukupan broj sati za koje je sklopljen ugovor o radu</t>
  </si>
  <si>
    <t>Potrebni sati neposredno odgojno-obrazovnog rada ( pod D)</t>
  </si>
  <si>
    <t>Kontrola ostalih poslova</t>
  </si>
  <si>
    <t>C6</t>
  </si>
  <si>
    <t>C7</t>
  </si>
  <si>
    <t>C5 ILI D3</t>
  </si>
  <si>
    <t>C7*30/60</t>
  </si>
  <si>
    <t>Broj sati  redovite nastave i izborne nastave</t>
  </si>
  <si>
    <t>MINIMALNA 16+6=22</t>
  </si>
  <si>
    <t>OPTIMALNA 18+4=22</t>
  </si>
  <si>
    <t>MAKSIMALNA 20+2=22</t>
  </si>
  <si>
    <t>MINIMALNA 17+6=23</t>
  </si>
  <si>
    <t>OPTIMALNA 19+4=23</t>
  </si>
  <si>
    <t>MAKSIMALNA 21+2=23</t>
  </si>
  <si>
    <t>MINIMALNA 18+6=24</t>
  </si>
  <si>
    <t>OPTIMALNA 20+4=24</t>
  </si>
  <si>
    <t>MAKSIMALNA 22+2=24</t>
  </si>
  <si>
    <r>
      <t>*Odaberite optimalnu ili minimalnu normu (</t>
    </r>
    <r>
      <rPr>
        <b/>
        <sz val="11"/>
        <color theme="1"/>
        <rFont val="Calibri"/>
        <family val="2"/>
        <charset val="238"/>
        <scheme val="minor"/>
      </rPr>
      <t>A2 iliA3</t>
    </r>
    <r>
      <rPr>
        <sz val="11"/>
        <color theme="1"/>
        <rFont val="Calibri"/>
        <family val="2"/>
        <charset val="238"/>
        <scheme val="minor"/>
      </rPr>
      <t>)</t>
    </r>
  </si>
  <si>
    <t>B,K,F,TZK,Po,Pr,INF</t>
  </si>
  <si>
    <r>
      <t xml:space="preserve">Samo </t>
    </r>
    <r>
      <rPr>
        <b/>
        <sz val="9"/>
        <color theme="1"/>
        <rFont val="Arial"/>
        <family val="2"/>
        <charset val="238"/>
      </rPr>
      <t>jedan</t>
    </r>
    <r>
      <rPr>
        <sz val="9"/>
        <color theme="1"/>
        <rFont val="Arial"/>
        <family val="2"/>
        <charset val="238"/>
      </rPr>
      <t xml:space="preserve"> učitelj nastavnog predmeta koji ne može biti zadužen sukladno čl.13 stavku 4. ostvaruje pravo na puno radno vrijeme ako je redovitom nastavom zadužen s najmanje:16,17,18 sati (čl. 13. stavak 5.).</t>
    </r>
  </si>
  <si>
    <t>Satničar (čl. 7. stavak 2. Pravilnika)</t>
  </si>
  <si>
    <t>Voditelj odjela-nacionalne manjine (čl.8 stavak 4. Pravilnika)</t>
  </si>
  <si>
    <t>Voditelj smjene (čl.8. stavak 2 Pravilnika)</t>
  </si>
  <si>
    <t>Administrator-eDnevnik, eMatica i sl. (čl.8. stavak 9. Pravilnika)</t>
  </si>
  <si>
    <t>Voditelj područnih odjela (čl.8 stavak 3. Pravilnika)</t>
  </si>
  <si>
    <t xml:space="preserve">Voditelj područne škole (čl.8. stavak 7. Pravilnika) </t>
  </si>
  <si>
    <t>Zbor, vizualni identitet, sportsko društvo, klub mladih tehničara, učenička zadruga,daroviti (čl. 13. stavak 7. Pravilnika) - najviše 2 sata</t>
  </si>
  <si>
    <t>Razredništvo</t>
  </si>
  <si>
    <t>D7</t>
  </si>
  <si>
    <t>D8</t>
  </si>
  <si>
    <t>D9</t>
  </si>
  <si>
    <t>D10</t>
  </si>
  <si>
    <t>D11</t>
  </si>
  <si>
    <t>Podrška IKT (čl. 8 stavak 10. Pravilnika)</t>
  </si>
  <si>
    <t>Voditelj projekta (čl.8 stavak 8. Pravilnika)</t>
  </si>
  <si>
    <t>Sindikalni povjerenik ili povjerenik zaštite na radu (čl. 42. i 56. KU i članak 8.a Pravilnika)</t>
  </si>
  <si>
    <r>
      <t xml:space="preserve">*Sati se unose u redak </t>
    </r>
    <r>
      <rPr>
        <b/>
        <sz val="11"/>
        <color theme="1"/>
        <rFont val="Calibri"/>
        <family val="2"/>
        <charset val="238"/>
        <scheme val="minor"/>
      </rPr>
      <t>C1 do C6;C7</t>
    </r>
    <r>
      <rPr>
        <sz val="10"/>
        <rFont val="Arial"/>
        <family val="2"/>
        <charset val="238"/>
      </rPr>
      <t xml:space="preserve"> i redak</t>
    </r>
    <r>
      <rPr>
        <b/>
        <sz val="11"/>
        <color theme="1"/>
        <rFont val="Calibri"/>
        <family val="2"/>
        <charset val="238"/>
        <scheme val="minor"/>
      </rPr>
      <t xml:space="preserve"> D1 do D11</t>
    </r>
    <r>
      <rPr>
        <sz val="10"/>
        <rFont val="Arial"/>
        <family val="2"/>
        <charset val="238"/>
      </rPr>
      <t>.</t>
    </r>
  </si>
  <si>
    <t>Posebni poslovi (čl. 6. i 10.  Pravilnika)</t>
  </si>
  <si>
    <t>Članak 6.</t>
  </si>
  <si>
    <t>(1) Učitelji mogu obavljati i posebne poslove koji proizlaze iz ustroja rada škole.</t>
  </si>
  <si>
    <t>(2) Posebni poslovi koji proizlaze iz ustroja rada škole su:</t>
  </si>
  <si>
    <t>a) poslovi satničara obuhvaćaju izradu rasporeda sati rada s razrednim odjelima i odgojno-obrazovnim skupinama, rasporeda uporabe učionica i drugih radnih prostora te rasporeda dežurstava učitelja.</t>
  </si>
  <si>
    <t>b) poslovi voditelja smjene obuhvaćaju praćenje rada smjena, poslovi organizacije zamjena učitelja te drugi poslovi vezani uz dnevni i tjedni rad po rasporedima;</t>
  </si>
  <si>
    <t>c) poslovi voditelja područne škole/odjela ili poslovi voditelja odjela na jeziku i pismu nacionalne manjine obuhvaćaju praćenje rada razrednih odjela, poslovi organizacije zamjena učitelja te drugi poslovi vezani uz dnevni i tjedni rad po rasporedima;</t>
  </si>
  <si>
    <t>d) poslovi vođenja školskog bazena obuhvaćaju organizaciju poduke plivanja za učenike škole koja ima bazen te učenike drugih škola; e) poslovi administratora elektroničkih upisnika (e-Matica, e-Dnevnik i sl.); f) poslova voditelja međunarodnog ili nacionalnog projekta; g) poslovi podrške uporabi informacijske i komunikacijske tehnologije.</t>
  </si>
  <si>
    <t>Članak 10.</t>
  </si>
  <si>
    <t>(5) Učitelj razredne nastave može se osloboditi od obveze izvođenja dodatne nastave, dopunske nastave i/ili izvannastavnih aktivnosti ako obavlja posebne poslove iz članka 6. ovoga Pravilnika. Učitelj razredne nastave može se osloboditi istih poslova, i to 1 sat tjedno ako obavlja poslove voditelja županijskoga stručnog vijeća i/ili 1 sat tjedno ako je član stručnog povjerenstva za utvrđivanje psihofizičkog stanja djeteta pri uredu državne uprave u županiji ili Ministarstvu.</t>
  </si>
  <si>
    <t>Posebni poslovi (čl. 7. i 8. Pravilnika)</t>
  </si>
  <si>
    <t>Poslovi satničara</t>
  </si>
  <si>
    <t>Članak 7.</t>
  </si>
  <si>
    <t>(1) U Školi koja ima manje od 8 razrednih odjela, satničarske poslove obavlja ravnatelj Škole u redovitom radnom vremenu.</t>
  </si>
  <si>
    <t>(2) Satničarskim poslovima može biti zadužen i učitelj predmetne nastave u Školi koja ima:</t>
  </si>
  <si>
    <t>od 8 do 15 razrednih odjela</t>
  </si>
  <si>
    <t>1 sat tjedno</t>
  </si>
  <si>
    <t>od 16 do 22 razrednih odjela</t>
  </si>
  <si>
    <t>2 sata tjedno</t>
  </si>
  <si>
    <t>od 23 do 29 razrednih odjela</t>
  </si>
  <si>
    <t>3 sata tjedno</t>
  </si>
  <si>
    <t>30 i više razrednih odjela</t>
  </si>
  <si>
    <t>4 sata tjedno</t>
  </si>
  <si>
    <t>Poslovi voditelja, administratora i pružatelja podrške uporabi IKT</t>
  </si>
  <si>
    <t>Članak 8.</t>
  </si>
  <si>
    <t>(1) U Školi koja ima manje od 8 razrednih odjela poslove vođenja smjena obavlja ravnatelj Škole u redovitom radnom vremenu. U matičnoj školi koja radi u dvije smjene ravnatelj u jednoj smjeni obavlja i poslove voditelja smjene u redovitom radnom vremenu.</t>
  </si>
  <si>
    <t>(2) Poslovima voditelja smjene može biti zadužen učitelj u matičnoj školi ako škola:</t>
  </si>
  <si>
    <t>radi u dvije smjene i ima od 8 do 16 razrednih odjela</t>
  </si>
  <si>
    <t>– radi u dvije smjene i ima od 17 do 24 razrednih odjela</t>
  </si>
  <si>
    <t>– radi u dvije smjene i ima od 25 do 30 razrednih odjela</t>
  </si>
  <si>
    <t>– radi u dvije smjene i ima 31 ili više razrednih odjela</t>
  </si>
  <si>
    <t>(3) U školi koja u svojem sastavu ima osmorazredne područne odjele s manje od 100 učenika poslove vođenja područnih odjela obavlja učitelj 2 sata tjedno, a u školi koja ima četverorazredne područne odjele učitelj 1 sat tjedno umjesto dodatne, dopunske nastave i/ili izvannastavnih aktivnosti.</t>
  </si>
  <si>
    <t>(4) U školi koja u svojem sastavu ima osmorazredne odjele na jeziku i pismu nacionalne manjine poslove voditelja odjela na jeziku i pismu nacionalne manjine obavlja učitelj 2 sata tjedno, a u školi koja ima četverorazredne odjele na jeziku i pismu nacionalne manjine učitelj 1 sat tjedno umjesto dodatne, dopunske nastave i/ili izvannastavnih aktivnosti.</t>
  </si>
  <si>
    <t>(5) U Školi koja u svojem sastavu ima više od tri razredna odjela za učenike s posebnim potrebama (odjele učenika s teškoćama u razvoju) voditeljske poslove vezane uz te odjele obavlja učitelj edukator rehabilitator ili stručni suradnik edukacijsko-rehabilitacijskog profila 1 sat tjedno u neposrednom odgojno-obrazovnom radu.</t>
  </si>
  <si>
    <t>(6) U Školi koja ima bazen u kojem se provodi poduka plivanja za manje od pet Škola poslove voditelja bazena obavlja učitelj tjelesne i zdravstvene kulture s 2 sata tjedno u neposrednom odgojno-obrazovnom radu, a u školi koja ima bazen u kojem se provodi poduka plivanja za pet i više škola poslove voditelja bazena obavlja učitelj tjelesne i zdravstvene kulture ovisno o broju škola uz prethodnu suglasnost Ministarstva.</t>
  </si>
  <si>
    <r>
      <t xml:space="preserve">(7) U područnoj školi koja ima osmorazredne odjele i više od 101 učenika poslove voditelja područne škole obavlja učitelj na način da mu se broj sati zaduženja </t>
    </r>
    <r>
      <rPr>
        <b/>
        <sz val="11"/>
        <rFont val="Calibri"/>
        <family val="2"/>
        <charset val="238"/>
        <scheme val="minor"/>
      </rPr>
      <t>redovitom</t>
    </r>
    <r>
      <rPr>
        <sz val="11"/>
        <rFont val="Calibri"/>
        <family val="2"/>
        <charset val="238"/>
        <scheme val="minor"/>
      </rPr>
      <t xml:space="preserve"> nastavom uvećava ako je zaposlen u nepunom radnom vremenu ili smanjuje ako je zaposlen u punom radnom vremenu, i to u školi u kojoj je:</t>
    </r>
  </si>
  <si>
    <t>– od 101 do 149 učenika 2 sata tjedno</t>
  </si>
  <si>
    <t>– od 150 do 299 učenika 4 sata tjedno</t>
  </si>
  <si>
    <t xml:space="preserve"> – 300 i više učenika 6 sati tjedno.</t>
  </si>
  <si>
    <t>(8) U školi koja je uključena u međunarodni ili nacionalni projekt poslove voditelja projekta može obavljati učitelj zaduženjem u neposrednom odgojno-obrazovnim radom 1 sat tjedno i stručni suradnik 1 sat tjedno u neposrednom odgojno-obrazovnom radu.</t>
  </si>
  <si>
    <t>(9) Poslovima administratora elektroničkih upisnika (e-Matica, e-Dnevnik i sl.) može se zadužiti jedan ili više učitelja koji su prošli odgovarajuću edukaciju, zaduženjem u neposrednom odgojno obrazovnom radu i to u školi koja ima:</t>
  </si>
  <si>
    <t xml:space="preserve">– do 149 učenika 1 sat tjedno  </t>
  </si>
  <si>
    <t>– od 150 do 299 učenika 2 sata tjedno</t>
  </si>
  <si>
    <t xml:space="preserve">– od 300 do 499 učenika 3 sata tjedno </t>
  </si>
  <si>
    <t>– 500 i više učenika 4 sata tjedno.</t>
  </si>
  <si>
    <t>(10) Poslovima podrške uporabi informacijske i komunikacijske tehnologije može se zadužiti jedan ili više učitelja koji su prošli odgovarajuću edukaciju, zaduženjem u neposrednom odgojno obrazovnom radu i to u školi koja ima:</t>
  </si>
  <si>
    <t>(11) Učitelju koji obavlja posebne poslove iz članka 7. stavka 2. ovog Pravilnika ili iz stavaka 2., 4., 5., 9., 10. ovoga članka te stavka 6. ovoga članka u dijelu koji se odnosi na voditelja bazena za manje od pet škola broj sati zaduženja redovitom nastavom može se uvećati za</t>
  </si>
  <si>
    <r>
      <t xml:space="preserve">najviše tri sata ako je zaposlen u nepunom radnom vremenu ili smanjiti za najviše </t>
    </r>
    <r>
      <rPr>
        <b/>
        <sz val="11"/>
        <rFont val="Calibri"/>
        <family val="2"/>
        <charset val="238"/>
        <scheme val="minor"/>
      </rPr>
      <t>tri</t>
    </r>
    <r>
      <rPr>
        <sz val="11"/>
        <rFont val="Calibri"/>
        <family val="2"/>
        <charset val="238"/>
        <scheme val="minor"/>
      </rPr>
      <t xml:space="preserve"> sata ako je zaposlen u punom radnom vremenu ili navedenim poslovima može biti zadužen u cijelosti ili dijelu sati umjesto dodatne i/ili dopunske nastave i/ili izvannastavnih aktivnosti, odnosno do propisanog broja sati u ostalim poslovima koje može obavljati sukladno članku 14. ovoga Pravilnika.</t>
    </r>
  </si>
  <si>
    <t>Članak 8. a</t>
  </si>
  <si>
    <t>(1) Učitelji i stručni suradnici mogu obavljati i druge poslove na temelju posebnih zakona.</t>
  </si>
  <si>
    <t>(2) Poslovi sindikalnoga povjerenika, sindikalnoga povjerenika koji je preuzeo prava i obveze radničkog vijeća i povjerenika zaštite na radu obavljaju se u skladu s ugovorenim u Kolektivnom ugovoru za zaposlenike u osnovnoškolskim ustanovama.</t>
  </si>
  <si>
    <t>Poslovi (čl.13. stavak 7.  8. i 9. Pravilnika)</t>
  </si>
  <si>
    <t>Članak 13.</t>
  </si>
  <si>
    <t>(7) Poslovi u sklopu tjedne radne obveze utvrđene stavkom 4. i 5. ovoga članka vrednuju se do dva sata tjedno za:</t>
  </si>
  <si>
    <t>– učitelja glazbene kulture – vođenje pjevačkoga zbora i/ili orkestra,</t>
  </si>
  <si>
    <t>– učitelja likovne kulture – vođenje grupe koja brine o vizualnom identitetu škole,</t>
  </si>
  <si>
    <t>– učitelja tjelesne i zdravstvene kulture – vođenje sportskoga kluba ili školskoga sportskog društva,</t>
  </si>
  <si>
    <t>– učitelja tehničke kulture – izvođenje programa kluba mladih tehničara,</t>
  </si>
  <si>
    <t>– vođenje učeničke zadruge,</t>
  </si>
  <si>
    <t>– mentorski rad s darovitim učenicima po kurikulumu koji je donio ministar ili je dobivena suglasnost Ministarstva</t>
  </si>
  <si>
    <t>(9) Ravnatelji škola su dužni zajednički uskladiti odluke o tjednim zaduženjima učitelja koji rade u više škola.</t>
  </si>
  <si>
    <t>Poslovi (čl.13.stavak 11.Pravilnika)</t>
  </si>
  <si>
    <r>
      <t>(11) Ukupan zbroj sati kojima učitelj predmetne nastave može biti zadužen nekim poslovima iz stavka 7. ovoga članka i/ ili iz članka 7. stavka 2 i/ili iz članka 8. stavaka 2., 4., 5., 9., 10. i stavka 6. u dijelu koji se odnosi na voditelja bazena za manje od pet škola i/ili članka 8.a. ovoga Pravilnika je tri sata tjedno. Učitelj koji radi na više škola može biti zadužen s ukupno</t>
    </r>
    <r>
      <rPr>
        <b/>
        <sz val="11"/>
        <rFont val="Calibri"/>
        <family val="2"/>
        <charset val="238"/>
        <scheme val="minor"/>
      </rPr>
      <t xml:space="preserve"> tri sata </t>
    </r>
    <r>
      <rPr>
        <sz val="11"/>
        <rFont val="Calibri"/>
        <family val="2"/>
        <charset val="238"/>
        <scheme val="minor"/>
      </rPr>
      <t>tjedno u jednoj ili u više škola.</t>
    </r>
  </si>
  <si>
    <t>Poslovi (čl.14. Pravilnika)</t>
  </si>
  <si>
    <t>Članak 14.</t>
  </si>
  <si>
    <t>(1) Učitelj predmetne nastave do ukupne količine tjednih radnih obveza u neposrednome odgojno-obrazovnom radu s učenicima, propisane člankom 13. stavkom 3. ovoga Pravilnika, može:</t>
  </si>
  <si>
    <t>– izvoditi dodatnu i dopunsku nastavu,</t>
  </si>
  <si>
    <t>– izvoditi izvannastavne aktivnosti.</t>
  </si>
  <si>
    <t>(2) Učitelj predmetne nastave može:</t>
  </si>
  <si>
    <t>– koordinirati provođenje nacionalnih ili međunarodnih projekata 1 sat tjedno,</t>
  </si>
  <si>
    <t>– obavljati poslove voditelja županijskoga stručnog vijeća 1 sat tjedno,</t>
  </si>
  <si>
    <t>– obavljati poslove člana stručnog povjerenstva za utvrđivanje psihofizičkog stanja djeteta pri Uredu ili Ministarstvu 1 sat tjedno.</t>
  </si>
  <si>
    <t>(3) Učitelj tjelesne i zdravstvene kulture može obavljati i poslove poduke plivanja te kinezioterapeutski rad s učenicima s teškoćama.</t>
  </si>
  <si>
    <t>(4) Učitelj koji radi prema programu produženoga stručnog postupka može obavljati i posebnu odgojno-obrazovnu potporu. (5) Učitelj koji je prošao odgovarajuću edukaciju može obavljati i poslove administratora elektroničkih upisnika (e-Matica, e-Dnevnik i sl.) u školi sukladno odredbi članka 7. stavka 10. ovoga Pravilnika.</t>
  </si>
  <si>
    <t>(6) Učitelj koji je prošao odgovarajuću edukaciju može obavljati i poslove podrške uporabi informacijske i komunikacijske tehnologije u školi sukladno odredbi članka 7. stavka 11. ovoga Pravilnika</t>
  </si>
  <si>
    <t>(7) Do ukupne količine neposrednog odgojno-obrazovnog rada učitelj koji obavlja posebne poslove (voditelja područne škole, voditelja smjene, voditelja međunarodnoga ili nacionalnog projekta, voditelja odjela na jeziku i pismu nacionalne manjine) zadužuje se sukladno odredbama članka 7. i 8. i odredbi članka 13. stavka 11. ovoga Pravilnika.</t>
  </si>
  <si>
    <t>Članak 38. KU</t>
  </si>
  <si>
    <t>(1) Učitelj koji ima više od 30 godina radnog staža ima pravo na umanjene sati za izvođenje neposrednog odgojno-obrazovnog rada za dva (2) sata tjedno uz uvjet da je redovitom i/ili izbornom nastavom zadužen s minimalnim brojem sati za ostvarivanje prava na puno radno vrijeme.</t>
  </si>
  <si>
    <t>(2) Učitelja iz stavka 1. ovoga članka poslodavac ne može zadužiti prekovremenim radom, osim u slučaju prijeke potrebe, kada u jednom danu nije moguće ni na koji način zadužiti drugog učitelja za organizaciju zamjene.</t>
  </si>
  <si>
    <t>(3) Učitelju razredne nastave koji koristi pravo iz stavka 1. ovoga članka, a kojem se smanjuje tjedno zaduženje satima redovite nastave, nastavu odgojnih područja (Glazbena kultura, Likovna kultura i Tjelesna i zdravstvena kultura, ako je to u skladu s nastavnim planom) izvodi učitelj predmetne nastave.</t>
  </si>
  <si>
    <t>(4) Ako nastavu Glazbene kulture u IV. razredu izvodi učitelj predmetne nastave, učitelj razredne nastave koji ima pravo iz stavka 1. ovoga članka ima pravo na još jedan sat tjednog umanjenja neposrednog odgojno-obrazovnog rada.</t>
  </si>
  <si>
    <t>(5) Umjesto učitelja koji koristi pravo iz stavka 1. ovoga članka dodatni rad, dopunsku nastavu ili izvannastavne aktivnosti izvodi drugi učitelj sukladno tjednom i godišnjem zaduženju.</t>
  </si>
  <si>
    <t>(6) Učitelj koji puno radno vrijeme ostvaruje radom u više Škola, pravo iz stavka 1. ovoga članka ostvaruje samo u jednoj Školi.</t>
  </si>
  <si>
    <t>(7) Ako učitelj ne koristi pravo na umanjenje iz stavka 1. ovoga članka, isti ostvaruje pravo na uvećanje osnovne plaće za 4%.</t>
  </si>
  <si>
    <t>(8) Učitelj iz stavka 1. ovoga članka dužan je do 15. srpnja tekuće školske godine dostaviti ravnatelju pisanu obavijest o namjeri korištenja prava na umanjenje sati rada u narednoj školskoj godini.</t>
  </si>
  <si>
    <t>(9) Iznimno od stavka 8. ovoga članka, učitelj iz stavka 1. ovoga članka koji ispuni propisane uvjete radnoga staža tijekom školske godine, za tu školsku godinu ne može ostvariti pravo iz stavka 1. ovoga članka, već za tu školsku godinu ostvaruje pravo iz stavka 7. ovoga članka.</t>
  </si>
  <si>
    <t>Članak 42. KU</t>
  </si>
  <si>
    <t>(1) U vezi s provođenjem zaštite na radu i prava povjerenika radnika za zaštitu na radu poslodavci (Škole) i zaposlenici dužni su se pridržavati odredbi Zakona o zaštiti na radu, Pravilnika o zaštiti na radu poslodavca (Škole) i odredbi Temeljnog kolektivnog ugovora za službenike i namještenike u javnim službama.</t>
  </si>
  <si>
    <t>(2) Izbor povjerenika radnika za zaštitu na radu provodi se sukladno Zakonu o zaštiti na radu.</t>
  </si>
  <si>
    <t>(3) Naknada za rad povjerenika radnika za zaštitu na radu iznosi četiri (4) radna sata tjedno uz naknadu plaće tijekom svake kalendarske godine u tijeku trajanja mandata.</t>
  </si>
  <si>
    <t>(4) Učitelju ili stručnom suradniku – Povjereniku radnika za zaštitu na radu s punim radnim vremenom razmjerno se smanjuju redovne tjedne radne obveze u neposrednome odgojno-obrazovnom radu za dva (2) sata i za dva (2) sata u ostalim poslovima.</t>
  </si>
  <si>
    <t>(5) Učitelju ili stručnom suradniku – Povjereniku radnika za zaštitu na radu s nepunim radnim vremenom razmjerno se povećava tjedno radno vrijeme u neposrednome odgojno-obrazovnom radu za dva (2) sata i za dva (2) sata u ostalim poslovima.</t>
  </si>
  <si>
    <t>Članak 56. KU</t>
  </si>
  <si>
    <t>(1) Ako u Školi nije utemeljeno radničko vijeće, sva njegova prava i obveze u skladu sa Zakonom o radu preuzima jedan sindikalni povjerenik ili više sindikalnih povjerenika.</t>
  </si>
  <si>
    <t>(2) Broj sindikalnih povjerenika s pravima iz stavka 1. ovoga članka je kako slijedi:</t>
  </si>
  <si>
    <t>– u Školi do 75 zaposlenika – 1 povjerenik;</t>
  </si>
  <si>
    <t>– u Školi od 76 i više zaposlenika – 3 povjerenika.</t>
  </si>
  <si>
    <t>(3) Ako tijekom trajanja mandata sindikalnog povjerenika dođe do promjene broja zaposlenika za više od 10%, strane potpisnice ovoga ugovora suglasne su preispitati broj povjerenika utvrđenih stavkom 2. ovoga članka, ali na početku sljedeće školske godine.</t>
  </si>
  <si>
    <t>(4) Svaki povjerenik iz stavka 2. ovoga članka ima pravo na šest (6) radnih sati tjedno uz naknadu plaće tijekom svake kalendarske godine u trajanju mandata.</t>
  </si>
  <si>
    <t>(5) Sindikalnom povjereniku koji je preuzeo prava i obveze radničkog vijeća s punim radnim vremenom razmjerno se smanjuju redovne tjedne obveze u neposrednom odgojno obrazovnom radu za tri (3) sata, a za tri (3) sata u ostalim poslovima.</t>
  </si>
  <si>
    <t>(6) Sindikalnom povjereniku koji je preuzeo prava i obveze radničkog vijeća s nepunim radnim vremenom razmjerno se povećava tjedno radno vrijeme u neposrednom odgojno-obrazovnom radu za tri (3) sata, a za tri (3) sata u ostalim poslovima.</t>
  </si>
  <si>
    <t>(7) U Školi koja ima 76 i više zaposlenika odnosno tri (3) sindikalna povjerenika koji su preuzeli prava i obveze radničkog vijeća, pravo iz stavka 5. odnosno 6. ima samo jedan sindikalni povjerenik. Ostali povjerenici imaju pravo na umanjenje odnosno uvećanje tjednog radnog vremena za šest (6) sati tjedno u ostalim poslovima, uz naknadu plaće tijekom svake kalendarske godine u trajanju mandata.</t>
  </si>
  <si>
    <t>(8) Sindikalni povjerenici koji su preuzeli prava i ovlasti radničkog vijeća mogu jedan drugome ustupati radne sate.</t>
  </si>
  <si>
    <t>(9) Sindikalni povjerenik koji je preuzeo prava i obveze radničkog vijeća u školama sa 76 i više zaposlenih i kojima su ostali povjerenici ustupili radne sate, imaju pravo na umanjenje ili uvećanje tjednog radnog vremena u neposredno odgojno-obrazovnom radu za tri (3) sata, a preostale sate u ostalim poslovima.</t>
  </si>
  <si>
    <t>(10) Ako sindikalni povjerenik koji je preuzeo prava i obveze radničkog vijeća obavlja i poslove povjerenika za zaštitu na radu, ima pravo na umanjenje, odnosno uvećanje tjednog radnog vremena u neposredno odgojno-obrazovnom radu za tri (3) sata, a preostale sate u ostalim poslovima.</t>
  </si>
  <si>
    <t>(11) Sindikalni povjerenik koji nije preuzeo ovlasti radničkog vijeća ima pravo na umanjenje, odnosno uvećanje tjednog radnog vremena za dva sata rada tjedno uz naknadu plaće.</t>
  </si>
  <si>
    <t>(12) Sindikalnom povjereniku iz stavka 11. ovoga članka s nepunim radnim vremenom razmjerno se povećava tjedno radno vrijeme u neposredno odgojno-obrazovnom radu za jedan (1) sat, a za jedan (1) sat u ostalim poslovima.</t>
  </si>
  <si>
    <t>(13) Sindikalnom povjereniku iz stavka 11. ovoga članka s punim radnim vremenom razmjerno se umanjuje tjedno radno vrijeme u neposredno odgojno-obrazovnom radu za jedan (1) sat, a jedan (1) sat u ostalim poslovima.</t>
  </si>
  <si>
    <t>IZRAČUN GODIŠNJEG BROJA SATI RADA</t>
  </si>
  <si>
    <t>SATI TJEDNO</t>
  </si>
  <si>
    <t>SATI DNEVNO</t>
  </si>
  <si>
    <t>UGOVOR O RADU</t>
  </si>
  <si>
    <t>UKUPNO</t>
  </si>
  <si>
    <t>NASTAVNIH TJEDANA</t>
  </si>
  <si>
    <t>DANA U GODINI</t>
  </si>
  <si>
    <t>SATI U GODINI</t>
  </si>
  <si>
    <t>SUBOTE I NEDJELJE</t>
  </si>
  <si>
    <t>DRŽAVNIH BLAGDANA (radnim danom)</t>
  </si>
  <si>
    <t>GODIŠNJI ODMOR</t>
  </si>
  <si>
    <t>Napomena: Podaci se upisuju u ćelije koje nisu osjenčane.</t>
  </si>
  <si>
    <t>(3) Tjedna radna obveza učitelja predmetne nastave u neposrednome odgojno- obrazovnom radu s učenicima za puno radno vrijeme iznosi za:</t>
  </si>
  <si>
    <t>– učitelja Hrvatskoga jezika, jezika nacionalnih manjina, Matematike i nastavnih predmeta koji se u svim razredima predmetne nastave izvode 1 sat tjedno</t>
  </si>
  <si>
    <t>22 sata</t>
  </si>
  <si>
    <t>– učitelja stranog jezika i učitelja klasičnih jezika</t>
  </si>
  <si>
    <t>23 sata</t>
  </si>
  <si>
    <t>– učitelja ostalih nastavnih predmeta</t>
  </si>
  <si>
    <t>24 sata.</t>
  </si>
  <si>
    <t>Članak 13. (stavak 3.)</t>
  </si>
  <si>
    <t>Tjedna radna obveza učitelja predmetne nastave u neposrednom odgojno-obrazovnom radu s učenicima, za puno radno vrijeme iznosi 22,23,24 (članak 13. stavak 3.).</t>
  </si>
  <si>
    <r>
      <t xml:space="preserve">(8) Ukupan zbroj sati kojima učitelj može biti zadužen nekim od poslova iz stavka 7. ovoga članka je dva sata tjedno. Učitelj koji radi na više škola može biti zadužen s ukupno </t>
    </r>
    <r>
      <rPr>
        <b/>
        <sz val="11"/>
        <rFont val="Calibri"/>
        <family val="2"/>
        <charset val="238"/>
        <scheme val="minor"/>
      </rPr>
      <t>dva</t>
    </r>
    <r>
      <rPr>
        <sz val="11"/>
        <rFont val="Calibri"/>
        <family val="2"/>
        <charset val="238"/>
        <scheme val="minor"/>
      </rPr>
      <t xml:space="preserve"> </t>
    </r>
    <r>
      <rPr>
        <b/>
        <sz val="11"/>
        <rFont val="Calibri"/>
        <family val="2"/>
        <charset val="238"/>
        <scheme val="minor"/>
      </rPr>
      <t>sata</t>
    </r>
    <r>
      <rPr>
        <sz val="11"/>
        <rFont val="Calibri"/>
        <family val="2"/>
        <charset val="238"/>
        <scheme val="minor"/>
      </rPr>
      <t xml:space="preserve"> tjedno u jednoj školi ili po jedan sat tjedno u dvije škole.</t>
    </r>
  </si>
  <si>
    <t>Poduka plivanja (čl.8. stavak 6. Pravilnika &lt; manje od 5 škola)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</si>
</sst>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4"/>
      <name val="Calibri"/>
      <family val="2"/>
      <charset val="238"/>
      <scheme val="minor"/>
    </font>
    <font>
      <b/>
      <sz val="12"/>
      <name val="Calibri"/>
      <family val="2"/>
      <charset val="238"/>
      <scheme val="minor"/>
    </font>
    <font>
      <sz val="11"/>
      <name val="Calibri"/>
      <family val="2"/>
      <charset val="238"/>
      <scheme val="minor"/>
    </font>
    <font>
      <sz val="11"/>
      <name val="Arial"/>
      <family val="2"/>
      <charset val="238"/>
    </font>
    <font>
      <b/>
      <sz val="11"/>
      <name val="Calibri"/>
      <family val="2"/>
      <charset val="238"/>
      <scheme val="minor"/>
    </font>
    <font>
      <b/>
      <sz val="10"/>
      <name val="Arial"/>
      <family val="2"/>
      <charset val="238"/>
    </font>
    <font>
      <b/>
      <sz val="12"/>
      <name val="Arial"/>
      <family val="2"/>
      <charset val="238"/>
    </font>
    <font>
      <b/>
      <sz val="11"/>
      <color rgb="FFFF0000"/>
      <name val="Arial"/>
      <family val="2"/>
      <charset val="238"/>
    </font>
    <font>
      <b/>
      <sz val="10"/>
      <color rgb="FFFF0000"/>
      <name val="Arial"/>
      <family val="2"/>
      <charset val="238"/>
    </font>
    <font>
      <b/>
      <sz val="11"/>
      <color theme="1"/>
      <name val="Calibri"/>
      <family val="2"/>
      <charset val="238"/>
      <scheme val="minor"/>
    </font>
    <font>
      <b/>
      <sz val="10"/>
      <color theme="1"/>
      <name val="Arial"/>
      <family val="2"/>
      <charset val="238"/>
    </font>
    <font>
      <sz val="10"/>
      <color theme="1"/>
      <name val="Calibri"/>
      <family val="2"/>
      <charset val="238"/>
      <scheme val="minor"/>
    </font>
    <font>
      <b/>
      <sz val="10"/>
      <color rgb="FF00B050"/>
      <name val="Arial"/>
      <family val="2"/>
      <charset val="238"/>
    </font>
    <font>
      <b/>
      <sz val="10"/>
      <color indexed="10"/>
      <name val="Arial"/>
      <family val="2"/>
      <charset val="238"/>
    </font>
    <font>
      <b/>
      <sz val="11"/>
      <color indexed="10"/>
      <name val="Arial"/>
      <family val="2"/>
      <charset val="238"/>
    </font>
    <font>
      <b/>
      <sz val="14"/>
      <color theme="1"/>
      <name val="Calibri"/>
      <family val="2"/>
      <charset val="238"/>
      <scheme val="minor"/>
    </font>
    <font>
      <sz val="9"/>
      <color theme="1"/>
      <name val="Arial"/>
      <family val="2"/>
      <charset val="238"/>
    </font>
    <font>
      <b/>
      <sz val="12"/>
      <color rgb="FF0070C0"/>
      <name val="Arial"/>
      <family val="2"/>
      <charset val="238"/>
    </font>
    <font>
      <sz val="12"/>
      <color theme="1"/>
      <name val="Arial"/>
      <family val="2"/>
      <charset val="238"/>
    </font>
    <font>
      <b/>
      <sz val="12"/>
      <color rgb="FF00B050"/>
      <name val="Arial"/>
      <family val="2"/>
      <charset val="238"/>
    </font>
    <font>
      <b/>
      <sz val="12"/>
      <color rgb="FFC00000"/>
      <name val="Arial"/>
      <family val="2"/>
      <charset val="238"/>
    </font>
    <font>
      <b/>
      <sz val="12"/>
      <color theme="1"/>
      <name val="Arial"/>
      <family val="2"/>
      <charset val="238"/>
    </font>
    <font>
      <sz val="9"/>
      <name val="Arial"/>
      <family val="2"/>
      <charset val="238"/>
    </font>
    <font>
      <sz val="9"/>
      <color rgb="FF000000"/>
      <name val="Arial"/>
      <family val="2"/>
      <charset val="238"/>
    </font>
    <font>
      <sz val="10"/>
      <color rgb="FF000000"/>
      <name val="Arial"/>
      <family val="2"/>
      <charset val="238"/>
    </font>
    <font>
      <b/>
      <sz val="9"/>
      <name val="Arial"/>
      <family val="2"/>
      <charset val="238"/>
    </font>
    <font>
      <b/>
      <sz val="11"/>
      <name val="Arial"/>
      <family val="2"/>
      <charset val="238"/>
    </font>
    <font>
      <b/>
      <sz val="9"/>
      <color theme="1"/>
      <name val="Arial"/>
      <family val="2"/>
      <charset val="238"/>
    </font>
    <font>
      <b/>
      <sz val="12"/>
      <color theme="1"/>
      <name val="Calibri"/>
      <family val="2"/>
      <charset val="238"/>
      <scheme val="minor"/>
    </font>
    <font>
      <b/>
      <sz val="14"/>
      <color rgb="FFFF0000"/>
      <name val="Calibri"/>
      <family val="2"/>
      <charset val="238"/>
      <scheme val="minor"/>
    </font>
    <font>
      <b/>
      <sz val="12"/>
      <color rgb="FFFF0000"/>
      <name val="Calibri"/>
      <family val="2"/>
      <charset val="238"/>
      <scheme val="minor"/>
    </font>
    <font>
      <b/>
      <sz val="11"/>
      <color theme="1"/>
      <name val="Arial"/>
      <family val="2"/>
      <charset val="238"/>
    </font>
    <font>
      <b/>
      <sz val="12"/>
      <color rgb="FFFF0000"/>
      <name val="Arial"/>
      <family val="2"/>
      <charset val="238"/>
    </font>
    <font>
      <b/>
      <sz val="11"/>
      <color rgb="FF000000"/>
      <name val="Calibri"/>
      <family val="2"/>
      <charset val="238"/>
      <scheme val="minor"/>
    </font>
    <font>
      <sz val="11"/>
      <color rgb="FF231F20"/>
      <name val="Calibri"/>
      <family val="2"/>
      <charset val="238"/>
      <scheme val="minor"/>
    </font>
    <font>
      <sz val="9"/>
      <color indexed="81"/>
      <name val="Tahoma"/>
      <family val="2"/>
      <charset val="238"/>
    </font>
  </fonts>
  <fills count="24">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99"/>
        <bgColor indexed="64"/>
      </patternFill>
    </fill>
    <fill>
      <patternFill patternType="solid">
        <fgColor rgb="FFC5E6ED"/>
        <bgColor indexed="64"/>
      </patternFill>
    </fill>
    <fill>
      <patternFill patternType="solid">
        <fgColor rgb="FF21C5FF"/>
        <bgColor indexed="64"/>
      </patternFill>
    </fill>
    <fill>
      <patternFill patternType="solid">
        <fgColor rgb="FFFF0000"/>
        <bgColor indexed="64"/>
      </patternFill>
    </fill>
    <fill>
      <patternFill patternType="solid">
        <fgColor rgb="FFE8F5F8"/>
        <bgColor indexed="64"/>
      </patternFill>
    </fill>
    <fill>
      <patternFill patternType="solid">
        <fgColor rgb="FFCFEBF1"/>
        <bgColor indexed="64"/>
      </patternFill>
    </fill>
    <fill>
      <patternFill patternType="solid">
        <fgColor rgb="FFBEE4EC"/>
        <bgColor indexed="64"/>
      </patternFill>
    </fill>
    <fill>
      <patternFill patternType="solid">
        <fgColor rgb="FFA4D9E4"/>
        <bgColor indexed="64"/>
      </patternFill>
    </fill>
    <fill>
      <patternFill patternType="solid">
        <fgColor rgb="FF00B0F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FFFF66"/>
        <bgColor indexed="64"/>
      </patternFill>
    </fill>
    <fill>
      <patternFill patternType="solid">
        <fgColor rgb="FFFF9A00"/>
        <bgColor indexed="64"/>
      </patternFill>
    </fill>
    <fill>
      <patternFill patternType="solid">
        <fgColor theme="8"/>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AAF564"/>
        <bgColor indexed="64"/>
      </patternFill>
    </fill>
    <fill>
      <patternFill patternType="solid">
        <fgColor rgb="FFC8FA64"/>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style="thin">
        <color indexed="64"/>
      </right>
      <top/>
      <bottom style="thin">
        <color indexed="64"/>
      </bottom>
      <diagonal/>
    </border>
  </borders>
  <cellStyleXfs count="9">
    <xf numFmtId="0" fontId="0" fillId="0" borderId="0"/>
    <xf numFmtId="0" fontId="8" fillId="0" borderId="0"/>
    <xf numFmtId="0" fontId="7"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6" fillId="0" borderId="0"/>
    <xf numFmtId="0" fontId="8" fillId="0" borderId="0"/>
  </cellStyleXfs>
  <cellXfs count="150">
    <xf numFmtId="0" fontId="0" fillId="0" borderId="0" xfId="0"/>
    <xf numFmtId="0" fontId="14" fillId="0" borderId="0" xfId="4" applyFont="1" applyAlignment="1">
      <alignment horizontal="right" vertical="center"/>
    </xf>
    <xf numFmtId="0" fontId="21" fillId="0" borderId="0" xfId="4" applyFont="1" applyAlignment="1">
      <alignment horizontal="right" vertical="center"/>
    </xf>
    <xf numFmtId="0" fontId="22" fillId="0" borderId="0" xfId="4" applyFont="1" applyAlignment="1">
      <alignment horizontal="right" vertical="center"/>
    </xf>
    <xf numFmtId="0" fontId="23" fillId="0" borderId="0" xfId="4" applyFont="1" applyAlignment="1">
      <alignment horizontal="right" vertical="center"/>
    </xf>
    <xf numFmtId="0" fontId="16" fillId="0" borderId="0" xfId="4" quotePrefix="1" applyFont="1" applyFill="1" applyBorder="1" applyAlignment="1">
      <alignment horizontal="left" vertical="center"/>
    </xf>
    <xf numFmtId="0" fontId="31" fillId="0" borderId="3" xfId="3" applyFont="1" applyBorder="1" applyAlignment="1">
      <alignment horizontal="left" vertical="center" wrapText="1"/>
    </xf>
    <xf numFmtId="0" fontId="32" fillId="2" borderId="3" xfId="3" applyFont="1" applyFill="1" applyBorder="1" applyAlignment="1">
      <alignment vertical="center" wrapText="1"/>
    </xf>
    <xf numFmtId="0" fontId="31" fillId="0" borderId="3" xfId="3" applyFont="1" applyBorder="1" applyAlignment="1">
      <alignment wrapText="1"/>
    </xf>
    <xf numFmtId="0" fontId="8" fillId="0" borderId="3" xfId="3" applyFont="1" applyBorder="1" applyAlignment="1">
      <alignment horizontal="left" vertical="center" wrapText="1"/>
    </xf>
    <xf numFmtId="0" fontId="33" fillId="2" borderId="3" xfId="3" applyFont="1" applyFill="1" applyBorder="1" applyAlignment="1">
      <alignment vertical="center" wrapText="1"/>
    </xf>
    <xf numFmtId="0" fontId="8" fillId="0" borderId="3" xfId="3" applyFont="1" applyBorder="1" applyAlignment="1">
      <alignment wrapText="1"/>
    </xf>
    <xf numFmtId="0" fontId="13" fillId="0" borderId="2" xfId="3" applyFont="1" applyBorder="1" applyAlignment="1">
      <alignment horizontal="left" vertical="center" wrapText="1"/>
    </xf>
    <xf numFmtId="0" fontId="31" fillId="0" borderId="3" xfId="3" applyFont="1" applyBorder="1" applyAlignment="1">
      <alignment horizontal="left" vertical="center"/>
    </xf>
    <xf numFmtId="0" fontId="31" fillId="0" borderId="2" xfId="3" applyFont="1" applyBorder="1" applyAlignment="1">
      <alignment horizontal="left" vertical="center" wrapText="1"/>
    </xf>
    <xf numFmtId="0" fontId="34" fillId="0" borderId="0" xfId="3" applyFont="1" applyBorder="1" applyAlignment="1">
      <alignment horizontal="left" vertical="center" wrapText="1"/>
    </xf>
    <xf numFmtId="0" fontId="6" fillId="0" borderId="0" xfId="7" applyBorder="1"/>
    <xf numFmtId="0" fontId="6" fillId="0" borderId="0" xfId="7"/>
    <xf numFmtId="0" fontId="19" fillId="0" borderId="2" xfId="7" applyFont="1" applyBorder="1"/>
    <xf numFmtId="0" fontId="25" fillId="0" borderId="3" xfId="7" applyFont="1" applyBorder="1" applyAlignment="1">
      <alignment vertical="center" wrapText="1"/>
    </xf>
    <xf numFmtId="0" fontId="26" fillId="7" borderId="2" xfId="7" applyFont="1" applyFill="1" applyBorder="1" applyAlignment="1">
      <alignment horizontal="center" vertical="center"/>
    </xf>
    <xf numFmtId="0" fontId="18" fillId="0" borderId="0" xfId="7" applyFont="1" applyAlignment="1">
      <alignment horizontal="center" vertical="center"/>
    </xf>
    <xf numFmtId="0" fontId="25" fillId="0" borderId="3" xfId="7" applyFont="1" applyBorder="1" applyAlignment="1">
      <alignment horizontal="left" vertical="center" wrapText="1"/>
    </xf>
    <xf numFmtId="0" fontId="30" fillId="7" borderId="2" xfId="7" applyFont="1" applyFill="1" applyBorder="1" applyAlignment="1">
      <alignment horizontal="center" vertical="center"/>
    </xf>
    <xf numFmtId="0" fontId="27" fillId="0" borderId="2" xfId="7" applyFont="1" applyBorder="1" applyAlignment="1">
      <alignment horizontal="center" vertical="center"/>
    </xf>
    <xf numFmtId="0" fontId="6" fillId="0" borderId="0" xfId="7" applyProtection="1">
      <protection hidden="1"/>
    </xf>
    <xf numFmtId="0" fontId="18" fillId="0" borderId="2" xfId="7" applyFont="1" applyBorder="1" applyAlignment="1">
      <alignment horizontal="left" vertical="center"/>
    </xf>
    <xf numFmtId="0" fontId="18" fillId="0" borderId="0" xfId="7" applyFont="1"/>
    <xf numFmtId="0" fontId="11" fillId="0" borderId="0" xfId="7" applyFont="1"/>
    <xf numFmtId="0" fontId="30" fillId="8" borderId="2" xfId="7" applyFont="1" applyFill="1" applyBorder="1" applyAlignment="1" applyProtection="1">
      <alignment horizontal="center" vertical="center"/>
      <protection hidden="1"/>
    </xf>
    <xf numFmtId="0" fontId="18" fillId="0" borderId="0" xfId="7" applyFont="1" applyFill="1" applyBorder="1" applyAlignment="1">
      <alignment horizontal="left" vertical="center"/>
    </xf>
    <xf numFmtId="0" fontId="24" fillId="0" borderId="2" xfId="7" applyFont="1" applyBorder="1" applyAlignment="1">
      <alignment vertical="center"/>
    </xf>
    <xf numFmtId="0" fontId="15" fillId="9" borderId="2" xfId="7" applyFont="1" applyFill="1" applyBorder="1" applyAlignment="1" applyProtection="1">
      <alignment horizontal="center" vertical="center"/>
      <protection hidden="1"/>
    </xf>
    <xf numFmtId="0" fontId="30" fillId="3" borderId="2" xfId="7" applyFont="1" applyFill="1" applyBorder="1" applyAlignment="1" applyProtection="1">
      <alignment horizontal="center" vertical="center"/>
      <protection hidden="1"/>
    </xf>
    <xf numFmtId="0" fontId="24" fillId="0" borderId="0" xfId="7" applyFont="1" applyBorder="1" applyAlignment="1">
      <alignment vertical="center"/>
    </xf>
    <xf numFmtId="1" fontId="35" fillId="0" borderId="2" xfId="7" applyNumberFormat="1" applyFont="1" applyFill="1" applyBorder="1" applyAlignment="1" applyProtection="1">
      <alignment horizontal="center" vertical="center"/>
      <protection hidden="1"/>
    </xf>
    <xf numFmtId="164" fontId="27" fillId="10" borderId="2" xfId="7" applyNumberFormat="1" applyFont="1" applyFill="1" applyBorder="1" applyAlignment="1" applyProtection="1">
      <alignment horizontal="center" vertical="center"/>
      <protection hidden="1"/>
    </xf>
    <xf numFmtId="0" fontId="27" fillId="11" borderId="2" xfId="7" applyFont="1" applyFill="1" applyBorder="1" applyAlignment="1" applyProtection="1">
      <alignment horizontal="center" vertical="center"/>
      <protection hidden="1"/>
    </xf>
    <xf numFmtId="0" fontId="27" fillId="12" borderId="2" xfId="7" applyFont="1" applyFill="1" applyBorder="1" applyAlignment="1" applyProtection="1">
      <alignment horizontal="center" vertical="center"/>
      <protection hidden="1"/>
    </xf>
    <xf numFmtId="0" fontId="25" fillId="0" borderId="3" xfId="7" applyFont="1" applyBorder="1"/>
    <xf numFmtId="164" fontId="27" fillId="13" borderId="2" xfId="7" applyNumberFormat="1" applyFont="1" applyFill="1" applyBorder="1" applyAlignment="1" applyProtection="1">
      <alignment horizontal="center" vertical="center"/>
      <protection hidden="1"/>
    </xf>
    <xf numFmtId="0" fontId="27" fillId="0" borderId="0" xfId="7" applyFont="1"/>
    <xf numFmtId="0" fontId="6" fillId="0" borderId="0" xfId="7" applyAlignment="1">
      <alignment vertical="center" wrapText="1"/>
    </xf>
    <xf numFmtId="0" fontId="18" fillId="0" borderId="0" xfId="7" applyFont="1" applyBorder="1" applyAlignment="1">
      <alignment horizontal="left" vertical="center"/>
    </xf>
    <xf numFmtId="1" fontId="35" fillId="0" borderId="0" xfId="7" applyNumberFormat="1" applyFont="1" applyFill="1" applyBorder="1" applyAlignment="1" applyProtection="1">
      <alignment horizontal="center" vertical="center"/>
      <protection hidden="1"/>
    </xf>
    <xf numFmtId="0" fontId="18" fillId="0" borderId="0" xfId="7" applyFont="1" applyAlignment="1">
      <alignment horizontal="left" vertical="center" wrapText="1"/>
    </xf>
    <xf numFmtId="0" fontId="24" fillId="0" borderId="0" xfId="7" applyFont="1" applyBorder="1" applyAlignment="1">
      <alignment horizontal="center" vertical="center"/>
    </xf>
    <xf numFmtId="0" fontId="19" fillId="0" borderId="0" xfId="7" applyFont="1" applyBorder="1" applyAlignment="1">
      <alignment wrapText="1"/>
    </xf>
    <xf numFmtId="0" fontId="14" fillId="0" borderId="0" xfId="4" quotePrefix="1" applyFont="1" applyBorder="1" applyAlignment="1">
      <alignment horizontal="left" vertical="center"/>
    </xf>
    <xf numFmtId="0" fontId="21" fillId="0" borderId="0" xfId="4" quotePrefix="1" applyFont="1" applyBorder="1" applyAlignment="1">
      <alignment horizontal="left" vertical="center"/>
    </xf>
    <xf numFmtId="0" fontId="17" fillId="0" borderId="0" xfId="4" quotePrefix="1" applyFont="1" applyFill="1" applyBorder="1" applyAlignment="1">
      <alignment horizontal="left" vertical="center"/>
    </xf>
    <xf numFmtId="0" fontId="25" fillId="0" borderId="0" xfId="7" applyFont="1" applyBorder="1" applyAlignment="1">
      <alignment horizontal="left" vertical="center" wrapText="1"/>
    </xf>
    <xf numFmtId="0" fontId="20" fillId="0" borderId="0" xfId="7" applyFont="1" applyBorder="1" applyAlignment="1">
      <alignment horizontal="center"/>
    </xf>
    <xf numFmtId="0" fontId="6" fillId="0" borderId="0" xfId="7" applyFill="1" applyBorder="1"/>
    <xf numFmtId="0" fontId="13" fillId="0" borderId="0" xfId="3" applyFont="1" applyBorder="1" applyAlignment="1">
      <alignment horizontal="left" vertical="center" wrapText="1"/>
    </xf>
    <xf numFmtId="164" fontId="13" fillId="0" borderId="0" xfId="3" applyNumberFormat="1" applyFont="1" applyBorder="1" applyAlignment="1">
      <alignment horizontal="center" vertical="center" wrapText="1"/>
    </xf>
    <xf numFmtId="0" fontId="37" fillId="0" borderId="2" xfId="7" applyFont="1" applyFill="1" applyBorder="1" applyAlignment="1" applyProtection="1">
      <alignment horizontal="left" vertical="center"/>
      <protection hidden="1"/>
    </xf>
    <xf numFmtId="0" fontId="24" fillId="0" borderId="0" xfId="7" applyFont="1" applyFill="1" applyBorder="1" applyAlignment="1">
      <alignment vertical="center" wrapText="1"/>
    </xf>
    <xf numFmtId="0" fontId="30" fillId="0" borderId="2" xfId="7" applyFont="1" applyBorder="1" applyAlignment="1">
      <alignment horizontal="center" vertical="center"/>
    </xf>
    <xf numFmtId="0" fontId="38" fillId="6" borderId="2" xfId="7" applyFont="1" applyFill="1" applyBorder="1" applyAlignment="1">
      <alignment horizontal="center" vertical="center" wrapText="1"/>
    </xf>
    <xf numFmtId="0" fontId="15" fillId="14" borderId="2" xfId="3" applyFont="1" applyFill="1" applyBorder="1" applyAlignment="1">
      <alignment horizontal="center" vertical="center" wrapText="1"/>
    </xf>
    <xf numFmtId="0" fontId="19" fillId="0" borderId="0" xfId="7" applyFont="1" applyBorder="1" applyAlignment="1">
      <alignment horizontal="center" vertical="center" textRotation="90"/>
    </xf>
    <xf numFmtId="164" fontId="30" fillId="8" borderId="2" xfId="7" applyNumberFormat="1" applyFont="1" applyFill="1" applyBorder="1" applyAlignment="1" applyProtection="1">
      <alignment horizontal="center" vertical="center"/>
      <protection hidden="1"/>
    </xf>
    <xf numFmtId="0" fontId="18" fillId="0" borderId="0" xfId="7" applyFont="1" applyAlignment="1">
      <alignment horizontal="left" vertical="center"/>
    </xf>
    <xf numFmtId="0" fontId="39" fillId="6" borderId="2" xfId="7" applyFont="1" applyFill="1" applyBorder="1" applyAlignment="1">
      <alignment horizontal="center" vertical="center" wrapText="1"/>
    </xf>
    <xf numFmtId="0" fontId="40" fillId="0" borderId="0" xfId="7" applyFont="1" applyBorder="1" applyAlignment="1">
      <alignment horizontal="right" vertical="center"/>
    </xf>
    <xf numFmtId="0" fontId="10" fillId="0" borderId="0" xfId="3" applyFont="1" applyFill="1" applyBorder="1" applyAlignment="1">
      <alignment vertical="center" wrapText="1"/>
    </xf>
    <xf numFmtId="0" fontId="6" fillId="0" borderId="0" xfId="7" applyAlignment="1">
      <alignment horizontal="left"/>
    </xf>
    <xf numFmtId="0" fontId="18" fillId="0" borderId="0" xfId="7" applyFont="1" applyFill="1" applyAlignment="1">
      <alignment horizontal="left" vertical="center"/>
    </xf>
    <xf numFmtId="0" fontId="40" fillId="0" borderId="0" xfId="7" applyFont="1" applyAlignment="1">
      <alignment horizontal="left" vertical="center"/>
    </xf>
    <xf numFmtId="0" fontId="19" fillId="0" borderId="0" xfId="7" applyFont="1" applyAlignment="1">
      <alignment vertical="center"/>
    </xf>
    <xf numFmtId="0" fontId="14" fillId="0" borderId="0" xfId="3" applyFont="1" applyBorder="1" applyAlignment="1">
      <alignment vertical="center" wrapText="1"/>
    </xf>
    <xf numFmtId="0" fontId="5" fillId="0" borderId="0" xfId="7" applyFont="1" applyAlignment="1">
      <alignment horizontal="left"/>
    </xf>
    <xf numFmtId="0" fontId="11" fillId="0" borderId="2" xfId="3" applyFont="1" applyBorder="1" applyAlignment="1">
      <alignment horizontal="left" vertical="center" wrapText="1"/>
    </xf>
    <xf numFmtId="0" fontId="25" fillId="0" borderId="2" xfId="7" applyFont="1" applyBorder="1"/>
    <xf numFmtId="0" fontId="30" fillId="15" borderId="2" xfId="7" applyFont="1" applyFill="1" applyBorder="1" applyAlignment="1" applyProtection="1">
      <alignment horizontal="center" vertical="center"/>
      <protection hidden="1"/>
    </xf>
    <xf numFmtId="0" fontId="30" fillId="16" borderId="2" xfId="7" applyFont="1" applyFill="1" applyBorder="1" applyAlignment="1" applyProtection="1">
      <alignment horizontal="center" vertical="center"/>
      <protection hidden="1"/>
    </xf>
    <xf numFmtId="0" fontId="30" fillId="5" borderId="2" xfId="7" applyFont="1" applyFill="1" applyBorder="1" applyAlignment="1" applyProtection="1">
      <alignment horizontal="center" vertical="center"/>
      <protection hidden="1"/>
    </xf>
    <xf numFmtId="0" fontId="14" fillId="0" borderId="0" xfId="3" applyFont="1" applyBorder="1" applyAlignment="1">
      <alignment horizontal="center" vertical="center" wrapText="1"/>
    </xf>
    <xf numFmtId="0" fontId="34" fillId="0" borderId="2" xfId="3" applyFont="1" applyBorder="1" applyAlignment="1">
      <alignment horizontal="center" vertical="center" wrapText="1"/>
    </xf>
    <xf numFmtId="164" fontId="13" fillId="0" borderId="0" xfId="7" applyNumberFormat="1" applyFont="1" applyFill="1" applyBorder="1" applyAlignment="1" applyProtection="1">
      <alignment horizontal="left" vertical="center"/>
      <protection hidden="1"/>
    </xf>
    <xf numFmtId="164" fontId="25" fillId="4" borderId="3" xfId="7" applyNumberFormat="1" applyFont="1" applyFill="1" applyBorder="1" applyAlignment="1">
      <alignment horizontal="center"/>
    </xf>
    <xf numFmtId="0" fontId="4" fillId="0" borderId="0" xfId="7" applyFont="1" applyAlignment="1">
      <alignment horizontal="left"/>
    </xf>
    <xf numFmtId="0" fontId="14" fillId="0" borderId="4" xfId="3" applyFont="1" applyBorder="1" applyAlignment="1">
      <alignment horizontal="center" vertical="center" wrapText="1"/>
    </xf>
    <xf numFmtId="0" fontId="18" fillId="0" borderId="0" xfId="7" applyFont="1" applyFill="1" applyBorder="1" applyAlignment="1">
      <alignment horizontal="center" vertical="center" wrapText="1"/>
    </xf>
    <xf numFmtId="0" fontId="18" fillId="0" borderId="0" xfId="7" applyFont="1" applyAlignment="1">
      <alignment horizontal="center" vertical="center" wrapText="1"/>
    </xf>
    <xf numFmtId="0" fontId="14" fillId="0" borderId="4" xfId="3" applyFont="1" applyBorder="1" applyAlignment="1">
      <alignment vertical="center" wrapText="1"/>
    </xf>
    <xf numFmtId="0" fontId="15" fillId="0" borderId="4" xfId="3" applyFont="1" applyBorder="1" applyAlignment="1">
      <alignment horizontal="center" vertical="center" wrapText="1"/>
    </xf>
    <xf numFmtId="0" fontId="15" fillId="0" borderId="2" xfId="4" quotePrefix="1" applyFont="1" applyBorder="1" applyAlignment="1">
      <alignment horizontal="center" vertical="center"/>
    </xf>
    <xf numFmtId="0" fontId="28" fillId="0" borderId="2" xfId="4" quotePrefix="1" applyFont="1" applyBorder="1" applyAlignment="1">
      <alignment horizontal="center" vertical="center"/>
    </xf>
    <xf numFmtId="0" fontId="41" fillId="0" borderId="2" xfId="4" quotePrefix="1" applyFont="1" applyFill="1" applyBorder="1" applyAlignment="1">
      <alignment horizontal="center" vertical="center"/>
    </xf>
    <xf numFmtId="0" fontId="19" fillId="0" borderId="2" xfId="7" applyFont="1" applyBorder="1" applyAlignment="1">
      <alignment horizontal="center" vertical="center" wrapText="1"/>
    </xf>
    <xf numFmtId="0" fontId="3" fillId="0" borderId="0" xfId="7" applyFont="1"/>
    <xf numFmtId="0" fontId="19" fillId="0" borderId="2" xfId="7" applyFont="1" applyBorder="1" applyAlignment="1">
      <alignment horizontal="center" vertical="center"/>
    </xf>
    <xf numFmtId="0" fontId="10" fillId="6" borderId="2" xfId="3" applyFont="1" applyFill="1" applyBorder="1" applyAlignment="1">
      <alignment horizontal="center" vertical="center" wrapText="1"/>
    </xf>
    <xf numFmtId="0" fontId="28" fillId="0" borderId="2" xfId="7" applyFont="1" applyFill="1" applyBorder="1" applyAlignment="1">
      <alignment horizontal="center" vertical="center"/>
    </xf>
    <xf numFmtId="0" fontId="29" fillId="0" borderId="2" xfId="7" applyFont="1" applyFill="1" applyBorder="1" applyAlignment="1">
      <alignment horizontal="center" vertical="center"/>
    </xf>
    <xf numFmtId="0" fontId="37" fillId="0" borderId="0" xfId="7" applyFont="1" applyFill="1" applyBorder="1" applyAlignment="1">
      <alignment horizontal="center" vertical="center" wrapText="1"/>
    </xf>
    <xf numFmtId="0" fontId="24" fillId="0" borderId="2" xfId="7" applyFont="1" applyBorder="1" applyAlignment="1">
      <alignment horizontal="center" vertical="center"/>
    </xf>
    <xf numFmtId="0" fontId="18" fillId="0" borderId="5" xfId="7" applyFont="1" applyFill="1" applyBorder="1" applyAlignment="1">
      <alignment vertical="center"/>
    </xf>
    <xf numFmtId="0" fontId="18" fillId="0" borderId="0" xfId="7" applyFont="1" applyAlignment="1">
      <alignment vertical="center"/>
    </xf>
    <xf numFmtId="0" fontId="2" fillId="0" borderId="0" xfId="7" applyFont="1"/>
    <xf numFmtId="0" fontId="42" fillId="2" borderId="0" xfId="1" applyFont="1" applyFill="1" applyBorder="1" applyAlignment="1">
      <alignment vertical="center" wrapText="1"/>
    </xf>
    <xf numFmtId="0" fontId="11" fillId="0" borderId="0" xfId="8" applyFont="1"/>
    <xf numFmtId="0" fontId="8" fillId="0" borderId="0" xfId="8"/>
    <xf numFmtId="0" fontId="13" fillId="0" borderId="0" xfId="8" applyFont="1"/>
    <xf numFmtId="0" fontId="11" fillId="0" borderId="0" xfId="8" applyNumberFormat="1" applyFont="1" applyAlignment="1">
      <alignment wrapText="1"/>
    </xf>
    <xf numFmtId="0" fontId="11" fillId="0" borderId="0" xfId="8" applyFont="1" applyAlignment="1">
      <alignment wrapText="1"/>
    </xf>
    <xf numFmtId="0" fontId="42" fillId="2" borderId="0" xfId="8" applyFont="1" applyFill="1" applyBorder="1" applyAlignment="1">
      <alignment vertical="center" wrapText="1"/>
    </xf>
    <xf numFmtId="0" fontId="11" fillId="0" borderId="0" xfId="8" applyFont="1" applyAlignment="1">
      <alignment vertical="center"/>
    </xf>
    <xf numFmtId="0" fontId="11" fillId="0" borderId="0" xfId="8" applyFont="1" applyBorder="1"/>
    <xf numFmtId="0" fontId="43" fillId="0" borderId="0" xfId="8" applyFont="1" applyAlignment="1">
      <alignment horizontal="left" vertical="center" wrapText="1"/>
    </xf>
    <xf numFmtId="0" fontId="8" fillId="0" borderId="0" xfId="8" applyBorder="1"/>
    <xf numFmtId="0" fontId="14" fillId="6" borderId="2" xfId="8" applyFont="1" applyFill="1" applyBorder="1" applyAlignment="1">
      <alignment horizontal="center" vertical="center" wrapText="1"/>
    </xf>
    <xf numFmtId="0" fontId="14" fillId="4" borderId="2" xfId="8" applyFont="1" applyFill="1" applyBorder="1" applyAlignment="1">
      <alignment vertical="center"/>
    </xf>
    <xf numFmtId="0" fontId="14" fillId="0" borderId="2" xfId="8" applyFont="1" applyBorder="1" applyAlignment="1">
      <alignment horizontal="center" vertical="center"/>
    </xf>
    <xf numFmtId="0" fontId="14" fillId="4" borderId="2" xfId="8" applyFont="1" applyFill="1" applyBorder="1" applyAlignment="1">
      <alignment horizontal="center" vertical="center"/>
    </xf>
    <xf numFmtId="0" fontId="8" fillId="0" borderId="0" xfId="8" applyFont="1" applyBorder="1" applyAlignment="1">
      <alignment vertical="center"/>
    </xf>
    <xf numFmtId="0" fontId="14" fillId="0" borderId="0" xfId="8" applyFont="1" applyBorder="1" applyAlignment="1">
      <alignment horizontal="center"/>
    </xf>
    <xf numFmtId="0" fontId="8" fillId="0" borderId="0" xfId="8" applyAlignment="1">
      <alignment vertical="center"/>
    </xf>
    <xf numFmtId="0" fontId="14" fillId="17" borderId="2" xfId="8" applyFont="1" applyFill="1" applyBorder="1" applyAlignment="1">
      <alignment horizontal="center" vertical="center" wrapText="1"/>
    </xf>
    <xf numFmtId="0" fontId="14" fillId="17" borderId="2" xfId="8" applyFont="1" applyFill="1" applyBorder="1" applyAlignment="1">
      <alignment horizontal="center" vertical="center"/>
    </xf>
    <xf numFmtId="0" fontId="14" fillId="18" borderId="2" xfId="8" applyFont="1" applyFill="1" applyBorder="1" applyAlignment="1">
      <alignment vertical="center"/>
    </xf>
    <xf numFmtId="0" fontId="8" fillId="0" borderId="0" xfId="8" applyFont="1" applyAlignment="1">
      <alignment vertical="center"/>
    </xf>
    <xf numFmtId="0" fontId="14" fillId="0" borderId="0" xfId="8" applyFont="1" applyAlignment="1">
      <alignment horizontal="center" vertical="center"/>
    </xf>
    <xf numFmtId="0" fontId="8" fillId="0" borderId="0" xfId="8" applyBorder="1" applyAlignment="1">
      <alignment vertical="center"/>
    </xf>
    <xf numFmtId="0" fontId="14" fillId="3" borderId="2" xfId="8" applyFont="1" applyFill="1" applyBorder="1" applyAlignment="1">
      <alignment horizontal="center" vertical="center" wrapText="1"/>
    </xf>
    <xf numFmtId="0" fontId="14" fillId="19" borderId="2" xfId="8" applyFont="1" applyFill="1" applyBorder="1" applyAlignment="1">
      <alignment vertical="center"/>
    </xf>
    <xf numFmtId="0" fontId="14" fillId="20" borderId="2" xfId="8" applyFont="1" applyFill="1" applyBorder="1" applyAlignment="1">
      <alignment vertical="center"/>
    </xf>
    <xf numFmtId="0" fontId="14" fillId="5" borderId="2" xfId="8" applyFont="1" applyFill="1" applyBorder="1" applyAlignment="1">
      <alignment horizontal="center" vertical="center" wrapText="1"/>
    </xf>
    <xf numFmtId="0" fontId="14" fillId="21" borderId="2" xfId="8" applyFont="1" applyFill="1" applyBorder="1" applyAlignment="1">
      <alignment vertical="center" wrapText="1"/>
    </xf>
    <xf numFmtId="0" fontId="17" fillId="0" borderId="0" xfId="8" applyFont="1"/>
    <xf numFmtId="0" fontId="14" fillId="22" borderId="2" xfId="8" applyFont="1" applyFill="1" applyBorder="1" applyAlignment="1">
      <alignment vertical="center"/>
    </xf>
    <xf numFmtId="0" fontId="15" fillId="23" borderId="7" xfId="8" applyFont="1" applyFill="1" applyBorder="1" applyAlignment="1">
      <alignment horizontal="center" vertical="center"/>
    </xf>
    <xf numFmtId="0" fontId="24" fillId="0" borderId="2" xfId="7" applyFont="1" applyBorder="1" applyAlignment="1">
      <alignment horizontal="center" vertical="center"/>
    </xf>
    <xf numFmtId="0" fontId="37" fillId="0" borderId="0" xfId="7" applyFont="1" applyFill="1" applyBorder="1" applyAlignment="1">
      <alignment horizontal="center" vertical="center" wrapText="1"/>
    </xf>
    <xf numFmtId="0" fontId="0" fillId="0" borderId="2" xfId="0" applyBorder="1" applyAlignment="1">
      <alignment wrapText="1"/>
    </xf>
    <xf numFmtId="0" fontId="14" fillId="0" borderId="2" xfId="8" applyFont="1" applyFill="1" applyBorder="1" applyAlignment="1">
      <alignment horizontal="center" vertical="center"/>
    </xf>
    <xf numFmtId="0" fontId="37" fillId="0" borderId="5" xfId="7" applyFont="1" applyFill="1" applyBorder="1" applyAlignment="1" applyProtection="1">
      <alignment horizontal="left" vertical="center"/>
      <protection hidden="1"/>
    </xf>
    <xf numFmtId="0" fontId="37" fillId="0" borderId="0" xfId="7" applyFont="1" applyFill="1" applyBorder="1" applyAlignment="1" applyProtection="1">
      <alignment horizontal="left" vertical="center"/>
      <protection hidden="1"/>
    </xf>
    <xf numFmtId="0" fontId="24" fillId="0" borderId="2" xfId="7" applyFont="1" applyBorder="1" applyAlignment="1">
      <alignment horizontal="center" vertical="center"/>
    </xf>
    <xf numFmtId="0" fontId="18" fillId="0" borderId="0" xfId="7" applyFont="1" applyBorder="1" applyAlignment="1">
      <alignment horizontal="center" vertical="center" wrapText="1"/>
    </xf>
    <xf numFmtId="0" fontId="24" fillId="0" borderId="0" xfId="7" applyFont="1" applyFill="1" applyBorder="1" applyAlignment="1">
      <alignment horizontal="center" vertical="center" wrapText="1"/>
    </xf>
    <xf numFmtId="0" fontId="37" fillId="0" borderId="5" xfId="7" applyFont="1" applyFill="1" applyBorder="1" applyAlignment="1">
      <alignment horizontal="center" vertical="center" wrapText="1"/>
    </xf>
    <xf numFmtId="0" fontId="37" fillId="0" borderId="0" xfId="7" applyFont="1" applyFill="1" applyBorder="1" applyAlignment="1">
      <alignment horizontal="center" vertical="center" wrapText="1"/>
    </xf>
    <xf numFmtId="0" fontId="9" fillId="0" borderId="1" xfId="3" applyFont="1" applyFill="1" applyBorder="1" applyAlignment="1">
      <alignment horizontal="center" vertical="center" wrapText="1"/>
    </xf>
    <xf numFmtId="0" fontId="24" fillId="0" borderId="1" xfId="7" applyFont="1" applyBorder="1" applyAlignment="1">
      <alignment horizontal="center" vertical="center"/>
    </xf>
    <xf numFmtId="0" fontId="15" fillId="0" borderId="1" xfId="3" applyFont="1" applyBorder="1" applyAlignment="1">
      <alignment horizontal="center" vertical="center" wrapText="1"/>
    </xf>
    <xf numFmtId="0" fontId="19" fillId="0" borderId="2" xfId="7" applyFont="1" applyBorder="1" applyAlignment="1">
      <alignment horizontal="center" vertical="center" textRotation="90"/>
    </xf>
    <xf numFmtId="0" fontId="16" fillId="0" borderId="6" xfId="8" applyFont="1" applyBorder="1" applyAlignment="1">
      <alignment horizontal="center"/>
    </xf>
  </cellXfs>
  <cellStyles count="9">
    <cellStyle name="Normalno" xfId="0" builtinId="0"/>
    <cellStyle name="Normalno 2" xfId="7"/>
    <cellStyle name="Normalno 3" xfId="8"/>
    <cellStyle name="Obično 2" xfId="1"/>
    <cellStyle name="Obično 2 2" xfId="4"/>
    <cellStyle name="Obično 3" xfId="2"/>
    <cellStyle name="Obično 3 2" xfId="3"/>
    <cellStyle name="Postotak 2" xfId="5"/>
    <cellStyle name="Postotak 3" xfId="6"/>
  </cellStyles>
  <dxfs count="87">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9" defaultPivotStyle="PivotStyleLight16"/>
  <colors>
    <mruColors>
      <color rgb="FFC8FA64"/>
      <color rgb="FFAAF564"/>
      <color rgb="FFC7F672"/>
      <color rgb="FFFFFF99"/>
      <color rgb="FFFFFF66"/>
      <color rgb="FFFF0000"/>
      <color rgb="FFF6E71E"/>
      <color rgb="FFFF9900"/>
      <color rgb="FFFF9A00"/>
      <color rgb="FFFF8F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62"/>
  <sheetViews>
    <sheetView showGridLines="0" tabSelected="1" zoomScaleNormal="100" workbookViewId="0">
      <selection activeCell="C8" sqref="C8"/>
    </sheetView>
  </sheetViews>
  <sheetFormatPr defaultColWidth="9.140625" defaultRowHeight="15" x14ac:dyDescent="0.25"/>
  <cols>
    <col min="1" max="1" width="3.7109375" style="16" customWidth="1"/>
    <col min="2" max="2" width="36.42578125" style="17" customWidth="1"/>
    <col min="3" max="3" width="18.28515625" style="17" bestFit="1" customWidth="1"/>
    <col min="4" max="4" width="17.28515625" style="16" customWidth="1"/>
    <col min="5" max="5" width="22.7109375" style="17" bestFit="1" customWidth="1"/>
    <col min="6" max="6" width="14" style="17" bestFit="1" customWidth="1"/>
    <col min="7" max="7" width="9.140625" style="17"/>
    <col min="8" max="8" width="13.7109375" style="17" bestFit="1" customWidth="1"/>
    <col min="9" max="16384" width="9.140625" style="17"/>
  </cols>
  <sheetData>
    <row r="1" spans="1:7" x14ac:dyDescent="0.25">
      <c r="C1" s="91" t="s">
        <v>4</v>
      </c>
      <c r="E1" s="47"/>
      <c r="G1" s="16"/>
    </row>
    <row r="2" spans="1:7" ht="8.25" customHeight="1" x14ac:dyDescent="0.25">
      <c r="D2" s="17"/>
      <c r="G2" s="16"/>
    </row>
    <row r="3" spans="1:7" ht="15.75" x14ac:dyDescent="0.25">
      <c r="B3" s="1" t="s">
        <v>62</v>
      </c>
      <c r="C3" s="88">
        <v>16</v>
      </c>
      <c r="D3" s="52"/>
      <c r="E3" s="48"/>
      <c r="G3" s="16"/>
    </row>
    <row r="4" spans="1:7" ht="15.75" x14ac:dyDescent="0.25">
      <c r="B4" s="2" t="s">
        <v>63</v>
      </c>
      <c r="C4" s="89">
        <v>18</v>
      </c>
      <c r="D4" s="52"/>
      <c r="E4" s="49"/>
      <c r="G4" s="16"/>
    </row>
    <row r="5" spans="1:7" ht="15.75" x14ac:dyDescent="0.25">
      <c r="B5" s="3" t="s">
        <v>64</v>
      </c>
      <c r="C5" s="90">
        <v>20</v>
      </c>
      <c r="D5" s="52"/>
      <c r="E5" s="50"/>
      <c r="G5" s="16"/>
    </row>
    <row r="6" spans="1:7" ht="5.0999999999999996" customHeight="1" x14ac:dyDescent="0.25">
      <c r="B6" s="4"/>
      <c r="C6" s="5"/>
      <c r="E6" s="50"/>
      <c r="G6" s="16"/>
    </row>
    <row r="7" spans="1:7" ht="64.5" x14ac:dyDescent="0.25">
      <c r="A7" s="140" t="s">
        <v>6</v>
      </c>
      <c r="B7" s="136" t="s">
        <v>219</v>
      </c>
      <c r="C7" s="20">
        <v>22</v>
      </c>
      <c r="D7" s="63" t="s">
        <v>7</v>
      </c>
      <c r="E7" s="63"/>
      <c r="F7"/>
      <c r="G7" s="16"/>
    </row>
    <row r="8" spans="1:7" ht="39.950000000000003" customHeight="1" x14ac:dyDescent="0.25">
      <c r="A8" s="140"/>
      <c r="B8" s="22" t="s">
        <v>40</v>
      </c>
      <c r="C8" s="95">
        <v>18</v>
      </c>
      <c r="D8" s="63" t="s">
        <v>8</v>
      </c>
      <c r="E8" s="141" t="str">
        <f>IF(AND(COUNTBLANK(C8),COUNTBLANK(C9)),"UNESITE ILI OPTIMALNU ILI MINIMALNU NORMU",IF(OR(COUNTBLANK(C8),COUNTBLANK(C9)),"","NE MOŽE BITI UPISANO NA OBA MJESTA (ili OPTIMALNA ili MINIMALNA NORMA)"))</f>
        <v/>
      </c>
      <c r="F8" s="141"/>
      <c r="G8" s="16"/>
    </row>
    <row r="9" spans="1:7" ht="69.95" customHeight="1" x14ac:dyDescent="0.25">
      <c r="A9" s="140"/>
      <c r="B9" s="19" t="s">
        <v>73</v>
      </c>
      <c r="C9" s="96"/>
      <c r="D9" s="63" t="s">
        <v>9</v>
      </c>
      <c r="E9" s="141" t="str">
        <f>IF(AND(COUNTBLANK(C8),COUNTBLANK(C9)),"UNESITE ILI OPTIMALNU ILI MINIMALNU NORMU",IF(OR(COUNTBLANK(C8),COUNTBLANK(C9)),"","NE MOŽE BITI UPISANO NA OBA MJESTA (ili OPTIMALNA ili MINIMALNA NORMA)"))</f>
        <v/>
      </c>
      <c r="F9" s="141"/>
      <c r="G9" s="16"/>
    </row>
    <row r="10" spans="1:7" ht="21.75" customHeight="1" x14ac:dyDescent="0.25">
      <c r="A10" s="134" t="s">
        <v>10</v>
      </c>
      <c r="B10" s="22" t="s">
        <v>35</v>
      </c>
      <c r="C10" s="23">
        <v>40</v>
      </c>
      <c r="D10" s="69" t="s">
        <v>10</v>
      </c>
      <c r="E10" s="63"/>
      <c r="F10"/>
      <c r="G10" s="16"/>
    </row>
    <row r="11" spans="1:7" ht="9.9499999999999993" customHeight="1" x14ac:dyDescent="0.25">
      <c r="A11" s="46"/>
      <c r="B11" s="51"/>
      <c r="C11" s="51"/>
      <c r="D11" s="51"/>
      <c r="E11" s="51"/>
      <c r="F11"/>
      <c r="G11" s="16"/>
    </row>
    <row r="12" spans="1:7" ht="18.75" x14ac:dyDescent="0.25">
      <c r="A12" s="46"/>
      <c r="B12" s="64" t="s">
        <v>46</v>
      </c>
      <c r="C12" s="59">
        <v>20</v>
      </c>
      <c r="D12" s="51"/>
      <c r="E12" s="51"/>
      <c r="F12"/>
      <c r="G12" s="16"/>
    </row>
    <row r="13" spans="1:7" ht="7.5" customHeight="1" x14ac:dyDescent="0.25">
      <c r="A13" s="46"/>
      <c r="B13" s="46"/>
      <c r="C13" s="46"/>
      <c r="D13" s="46"/>
      <c r="E13" s="51"/>
      <c r="F13"/>
      <c r="G13" s="16"/>
    </row>
    <row r="14" spans="1:7" ht="15" customHeight="1" x14ac:dyDescent="0.25">
      <c r="B14" s="142" t="s">
        <v>11</v>
      </c>
      <c r="C14" s="142"/>
      <c r="D14" s="57"/>
      <c r="F14"/>
      <c r="G14" s="16"/>
    </row>
    <row r="15" spans="1:7" ht="4.5" customHeight="1" x14ac:dyDescent="0.25">
      <c r="B15" s="84"/>
      <c r="C15" s="84"/>
      <c r="D15" s="84"/>
      <c r="G15" s="16"/>
    </row>
    <row r="16" spans="1:7" x14ac:dyDescent="0.25">
      <c r="A16" s="140" t="s">
        <v>12</v>
      </c>
      <c r="B16" s="6" t="s">
        <v>61</v>
      </c>
      <c r="C16" s="24"/>
      <c r="D16" s="63" t="s">
        <v>13</v>
      </c>
      <c r="E16" s="63"/>
      <c r="F16" s="21"/>
      <c r="G16" s="16"/>
    </row>
    <row r="17" spans="1:14" ht="27.95" customHeight="1" x14ac:dyDescent="0.25">
      <c r="A17" s="140"/>
      <c r="B17" s="6" t="s">
        <v>81</v>
      </c>
      <c r="C17" s="24"/>
      <c r="D17" s="63" t="s">
        <v>14</v>
      </c>
      <c r="E17" s="63"/>
      <c r="F17" s="21"/>
      <c r="G17" s="16"/>
    </row>
    <row r="18" spans="1:14" ht="48" x14ac:dyDescent="0.25">
      <c r="A18" s="140"/>
      <c r="B18" s="6" t="s">
        <v>80</v>
      </c>
      <c r="C18" s="24"/>
      <c r="D18" s="63" t="s">
        <v>15</v>
      </c>
      <c r="E18" s="100" t="str">
        <f>IF(SUM(C18:C19,C27:C32,C35)&gt;3,"ZBROJ: C3+C4+D2+D3+D4+D5+D6+D7+D10 MOŽE BITI NAJVIŠE 3(TRI) SATA ZBOG ČLANKA 13. STAVAK 11. PRAVILNIKA","")</f>
        <v/>
      </c>
      <c r="F18" s="100"/>
      <c r="G18" s="100"/>
      <c r="H18" s="100"/>
    </row>
    <row r="19" spans="1:14" ht="27.95" customHeight="1" x14ac:dyDescent="0.25">
      <c r="A19" s="140"/>
      <c r="B19" s="7" t="s">
        <v>89</v>
      </c>
      <c r="C19" s="24"/>
      <c r="D19" s="63" t="s">
        <v>16</v>
      </c>
      <c r="E19" s="85" t="str">
        <f>IF(OR(COUNTBLANK(C19),COUNTBLANK(C35)),"","NE MOŽE BITI UPISANO NA OBA MJESTA C4 i D10")</f>
        <v/>
      </c>
      <c r="F19" s="21"/>
      <c r="G19" s="16"/>
      <c r="N19" s="25"/>
    </row>
    <row r="20" spans="1:14" ht="27.95" customHeight="1" x14ac:dyDescent="0.25">
      <c r="A20" s="140"/>
      <c r="B20" s="8" t="s">
        <v>36</v>
      </c>
      <c r="C20" s="24"/>
      <c r="D20" s="63" t="s">
        <v>47</v>
      </c>
      <c r="E20" s="63" t="str">
        <f>IF(OR(COUNTBLANK(C20),COUNTBLANK(C36)),"","NE MOŽE BITI UPISANO NA OBA MJESTA")</f>
        <v/>
      </c>
      <c r="F20" s="21"/>
      <c r="G20" s="16"/>
    </row>
    <row r="21" spans="1:14" ht="27.95" customHeight="1" x14ac:dyDescent="0.25">
      <c r="A21" s="140"/>
      <c r="B21" s="6" t="s">
        <v>79</v>
      </c>
      <c r="C21" s="24"/>
      <c r="D21" s="63" t="s">
        <v>57</v>
      </c>
      <c r="E21" s="63"/>
      <c r="F21" s="21"/>
      <c r="G21" s="16"/>
      <c r="J21"/>
    </row>
    <row r="22" spans="1:14" ht="28.5" customHeight="1" x14ac:dyDescent="0.25">
      <c r="B22" s="26" t="s">
        <v>17</v>
      </c>
      <c r="C22" s="75">
        <f>IF(AND(COUNTBLANK(E8),COUNTBLANK(E9),COUNTBLANK(E18),COUNTBLANK(E19),COUNTBLANK(E20)),SUM(C16:C21),"NETOČNO")</f>
        <v>0</v>
      </c>
      <c r="D22" s="143" t="str">
        <f>IF(AND(ISBLANK(C8),ISBLANK(C9)),"UNESITE NORMU ili A2 ili A3",IF(C22=0,"-",IF(C22&gt;C12,"PREVIŠE",IF(AND(C8=C4,C22&gt;=C8),"PRAVO NA PUNO",IF(AND(C8=C4,C22&lt;C8),"NEPUNO",IF(AND(C9=C3,C22&lt;C9),"NEPUNO-POVEĆAJ BROJ SATI ILI ODABERI OPTIMALNO ZADUŽENJE",IF(AND(C9=C3,C22&gt;C9+1),"SMANJI BROJ SATI ILI ODABERI OPTIMALNO ZADUŽENJE","PRAVO NA PUNO")))))))</f>
        <v>-</v>
      </c>
      <c r="E22" s="144"/>
      <c r="F22" s="144"/>
      <c r="G22" s="53"/>
      <c r="J22"/>
    </row>
    <row r="23" spans="1:14" ht="27.75" customHeight="1" x14ac:dyDescent="0.25">
      <c r="B23" s="65" t="s">
        <v>3</v>
      </c>
      <c r="C23" s="58"/>
      <c r="D23" s="43" t="s">
        <v>58</v>
      </c>
      <c r="E23" s="68"/>
      <c r="F23" s="135"/>
      <c r="G23" s="53"/>
    </row>
    <row r="24" spans="1:14" ht="8.25" customHeight="1" x14ac:dyDescent="0.25">
      <c r="B24" s="65"/>
      <c r="C24" s="65"/>
      <c r="D24" s="43"/>
      <c r="E24" s="68"/>
      <c r="F24" s="135"/>
      <c r="G24" s="53"/>
    </row>
    <row r="25" spans="1:14" ht="15" customHeight="1" x14ac:dyDescent="0.25">
      <c r="B25" s="145" t="s">
        <v>18</v>
      </c>
      <c r="C25" s="145"/>
      <c r="D25" s="66"/>
      <c r="E25" s="66"/>
      <c r="F25" s="27"/>
      <c r="G25" s="16"/>
      <c r="H25"/>
    </row>
    <row r="26" spans="1:14" ht="27.95" customHeight="1" x14ac:dyDescent="0.25">
      <c r="A26" s="140" t="s">
        <v>19</v>
      </c>
      <c r="B26" s="9" t="s">
        <v>37</v>
      </c>
      <c r="C26" s="24"/>
      <c r="D26" s="99" t="s">
        <v>20</v>
      </c>
      <c r="E26" s="30"/>
      <c r="F26"/>
      <c r="G26" s="16"/>
    </row>
    <row r="27" spans="1:14" ht="27.95" customHeight="1" x14ac:dyDescent="0.25">
      <c r="A27" s="140"/>
      <c r="B27" s="9" t="s">
        <v>74</v>
      </c>
      <c r="C27" s="24"/>
      <c r="D27" s="30" t="s">
        <v>21</v>
      </c>
      <c r="E27" s="30"/>
      <c r="F27"/>
      <c r="G27" s="16"/>
    </row>
    <row r="28" spans="1:14" ht="27.95" customHeight="1" x14ac:dyDescent="0.25">
      <c r="A28" s="140"/>
      <c r="B28" s="9" t="s">
        <v>76</v>
      </c>
      <c r="C28" s="24"/>
      <c r="D28" s="30" t="s">
        <v>22</v>
      </c>
      <c r="E28" s="30"/>
      <c r="F28"/>
      <c r="G28" s="16"/>
    </row>
    <row r="29" spans="1:14" ht="27.95" customHeight="1" x14ac:dyDescent="0.25">
      <c r="A29" s="140"/>
      <c r="B29" s="9" t="s">
        <v>75</v>
      </c>
      <c r="C29" s="24"/>
      <c r="D29" s="30" t="s">
        <v>23</v>
      </c>
      <c r="E29" s="30"/>
      <c r="F29"/>
      <c r="G29" s="16"/>
    </row>
    <row r="30" spans="1:14" ht="27.95" customHeight="1" x14ac:dyDescent="0.25">
      <c r="A30" s="140"/>
      <c r="B30" s="9" t="s">
        <v>221</v>
      </c>
      <c r="C30" s="24"/>
      <c r="D30" s="63" t="s">
        <v>50</v>
      </c>
      <c r="E30" s="30"/>
      <c r="F30"/>
      <c r="G30" s="16"/>
    </row>
    <row r="31" spans="1:14" ht="27.95" customHeight="1" x14ac:dyDescent="0.25">
      <c r="A31" s="140"/>
      <c r="B31" s="9" t="s">
        <v>77</v>
      </c>
      <c r="C31" s="24"/>
      <c r="D31" s="54" t="s">
        <v>51</v>
      </c>
      <c r="E31" s="30"/>
      <c r="F31"/>
      <c r="G31" s="16"/>
    </row>
    <row r="32" spans="1:14" ht="27.95" customHeight="1" x14ac:dyDescent="0.25">
      <c r="A32" s="140"/>
      <c r="B32" s="9" t="s">
        <v>87</v>
      </c>
      <c r="C32" s="24"/>
      <c r="D32" s="30" t="s">
        <v>82</v>
      </c>
      <c r="E32" s="30"/>
      <c r="F32"/>
      <c r="G32" s="16"/>
    </row>
    <row r="33" spans="1:13" ht="27.95" customHeight="1" x14ac:dyDescent="0.25">
      <c r="A33" s="140"/>
      <c r="B33" s="9" t="s">
        <v>78</v>
      </c>
      <c r="C33" s="24"/>
      <c r="D33" s="30" t="s">
        <v>83</v>
      </c>
      <c r="E33" s="30"/>
      <c r="F33"/>
      <c r="G33" s="16"/>
    </row>
    <row r="34" spans="1:13" ht="27.95" customHeight="1" x14ac:dyDescent="0.25">
      <c r="A34" s="140"/>
      <c r="B34" s="10" t="s">
        <v>88</v>
      </c>
      <c r="C34" s="24"/>
      <c r="D34" s="30" t="s">
        <v>84</v>
      </c>
      <c r="E34" s="30"/>
      <c r="F34"/>
      <c r="G34" s="16"/>
    </row>
    <row r="35" spans="1:13" ht="24" x14ac:dyDescent="0.25">
      <c r="A35" s="140"/>
      <c r="B35" s="7" t="s">
        <v>89</v>
      </c>
      <c r="C35" s="24"/>
      <c r="D35" s="63" t="s">
        <v>85</v>
      </c>
      <c r="E35" s="85" t="str">
        <f>IF(OR(COUNTBLANK(C19),COUNTBLANK(C35)),"","NE MOŽE BITI UPISANO NA OBA MJESTA C4 i D10")</f>
        <v/>
      </c>
      <c r="F35"/>
      <c r="G35" s="16"/>
    </row>
    <row r="36" spans="1:13" ht="27.95" customHeight="1" x14ac:dyDescent="0.25">
      <c r="A36" s="140"/>
      <c r="B36" s="11" t="s">
        <v>36</v>
      </c>
      <c r="C36" s="24"/>
      <c r="D36" s="54" t="s">
        <v>86</v>
      </c>
      <c r="E36" s="63" t="str">
        <f>IF(OR(COUNTBLANK(C20),COUNTBLANK(C36)),"","NE MOŽE BITI UPISANO NA OBA MJESTA")</f>
        <v/>
      </c>
      <c r="F36"/>
      <c r="G36" s="16"/>
      <c r="L36" s="28"/>
    </row>
    <row r="37" spans="1:13" ht="30" customHeight="1" x14ac:dyDescent="0.25">
      <c r="B37" s="12" t="s">
        <v>41</v>
      </c>
      <c r="C37" s="77" t="str">
        <f>IF(SUM(C26:C36)&lt;1,"NETOČNO",SUM(C26:C36))</f>
        <v>NETOČNO</v>
      </c>
      <c r="D37" s="63"/>
      <c r="E37" s="56" t="str">
        <f>IF(C37="NETOČNO","NAJMANJE 1 SAT NOO",IF(C37&lt;C38,"PREMALO",IF(C37&gt;C38,"PREVIŠE","TOČNO")))</f>
        <v>NAJMANJE 1 SAT NOO</v>
      </c>
      <c r="F37"/>
      <c r="G37" s="16"/>
    </row>
    <row r="38" spans="1:13" ht="30" x14ac:dyDescent="0.25">
      <c r="B38" s="73" t="s">
        <v>55</v>
      </c>
      <c r="C38" s="94">
        <f>C43-C22</f>
        <v>0</v>
      </c>
      <c r="D38" s="54"/>
      <c r="E38"/>
      <c r="F38" s="54"/>
      <c r="G38" s="16"/>
    </row>
    <row r="39" spans="1:13" ht="45" x14ac:dyDescent="0.25">
      <c r="B39" s="12" t="s">
        <v>45</v>
      </c>
      <c r="C39" s="60" t="e">
        <f>C22+C37</f>
        <v>#VALUE!</v>
      </c>
      <c r="D39" s="54"/>
      <c r="E39"/>
      <c r="F39" s="54"/>
      <c r="G39" s="16"/>
    </row>
    <row r="40" spans="1:13" x14ac:dyDescent="0.25">
      <c r="B40" s="54"/>
      <c r="C40" s="54"/>
      <c r="D40" s="54"/>
      <c r="E40" s="55"/>
      <c r="F40" s="54"/>
      <c r="G40" s="16"/>
    </row>
    <row r="41" spans="1:13" ht="15" customHeight="1" x14ac:dyDescent="0.25">
      <c r="A41" s="146" t="s">
        <v>24</v>
      </c>
      <c r="B41" s="146"/>
      <c r="C41" s="146"/>
      <c r="D41" s="70"/>
      <c r="E41" s="70"/>
      <c r="G41" s="16"/>
    </row>
    <row r="42" spans="1:13" ht="36" x14ac:dyDescent="0.25">
      <c r="A42" s="31" t="s">
        <v>25</v>
      </c>
      <c r="B42" s="6" t="s">
        <v>48</v>
      </c>
      <c r="C42" s="32">
        <f>IF(AND(C22&gt;=C3,C9=C3),C10,(IF(ROUND(C22*C10/C8,0)&gt;40,40,ROUND(C22*C10/C8,0))))</f>
        <v>0</v>
      </c>
      <c r="D42" s="45" t="s">
        <v>26</v>
      </c>
      <c r="F42"/>
      <c r="G42" s="16"/>
    </row>
    <row r="43" spans="1:13" ht="48" x14ac:dyDescent="0.25">
      <c r="A43" s="31" t="s">
        <v>27</v>
      </c>
      <c r="B43" s="6" t="s">
        <v>49</v>
      </c>
      <c r="C43" s="33">
        <f>ROUND(C7*C42/C10,0)</f>
        <v>0</v>
      </c>
      <c r="D43" s="63" t="s">
        <v>28</v>
      </c>
      <c r="F43"/>
      <c r="G43" s="16"/>
    </row>
    <row r="44" spans="1:13" ht="6" customHeight="1" x14ac:dyDescent="0.25">
      <c r="A44" s="86"/>
      <c r="B44" s="83"/>
      <c r="C44" s="87"/>
      <c r="D44" s="71"/>
      <c r="F44" s="21"/>
      <c r="G44" s="16"/>
    </row>
    <row r="45" spans="1:13" ht="24" x14ac:dyDescent="0.25">
      <c r="A45" s="31" t="s">
        <v>30</v>
      </c>
      <c r="B45" s="79" t="s">
        <v>54</v>
      </c>
      <c r="C45" s="35"/>
      <c r="D45" s="78" t="str">
        <f>IF(AND(C23&gt;0,C45&lt;C42),"NE MOŽE PREKOVREMENI",IF((C45&gt;C42),"PREVIŠE",(IF(C45=C42,"TOČNO","SAMO AKO RADI U VIŠE ŠKOLA"))))</f>
        <v>TOČNO</v>
      </c>
      <c r="F45" s="21"/>
      <c r="G45" s="16"/>
    </row>
    <row r="46" spans="1:13" ht="18.75" x14ac:dyDescent="0.25">
      <c r="A46" s="34"/>
      <c r="B46" s="15"/>
      <c r="C46" s="44"/>
      <c r="D46" s="80" t="str">
        <f>IF(ROUND(C45*C7/C10,0)&lt;C22,"POVEĆAJ UGOVOR O RADU",IF(C45*C7/C10&gt;C7,C7,""))</f>
        <v/>
      </c>
      <c r="F46" s="21"/>
      <c r="G46" s="16"/>
    </row>
    <row r="47" spans="1:13" s="16" customFormat="1" ht="15.75" x14ac:dyDescent="0.25">
      <c r="A47" s="147" t="s">
        <v>29</v>
      </c>
      <c r="B47" s="147"/>
      <c r="C47" s="147"/>
      <c r="D47" s="30"/>
      <c r="F47"/>
      <c r="H47" s="17"/>
      <c r="I47" s="17"/>
      <c r="J47" s="17"/>
      <c r="K47" s="17"/>
      <c r="L47" s="17"/>
      <c r="M47" s="17"/>
    </row>
    <row r="48" spans="1:13" ht="24" x14ac:dyDescent="0.25">
      <c r="A48" s="148" t="s">
        <v>0</v>
      </c>
      <c r="B48" s="6" t="s">
        <v>43</v>
      </c>
      <c r="C48" s="36">
        <f>CEILING(C16*30/60,0.5)</f>
        <v>0</v>
      </c>
      <c r="D48" s="30" t="s">
        <v>42</v>
      </c>
      <c r="F48"/>
      <c r="G48" s="16"/>
    </row>
    <row r="49" spans="1:10" ht="19.5" customHeight="1" x14ac:dyDescent="0.25">
      <c r="A49" s="148"/>
      <c r="B49" s="13" t="s">
        <v>1</v>
      </c>
      <c r="C49" s="37">
        <f>C17</f>
        <v>0</v>
      </c>
      <c r="D49" s="30" t="s">
        <v>14</v>
      </c>
      <c r="F49"/>
      <c r="G49" s="16"/>
    </row>
    <row r="50" spans="1:10" ht="28.5" customHeight="1" x14ac:dyDescent="0.25">
      <c r="A50" s="148"/>
      <c r="B50" s="7" t="s">
        <v>38</v>
      </c>
      <c r="C50" s="38">
        <f>IF(ISBLANK(C19),C35,C19)</f>
        <v>0</v>
      </c>
      <c r="D50" s="30" t="s">
        <v>59</v>
      </c>
      <c r="F50"/>
      <c r="G50" s="16"/>
    </row>
    <row r="51" spans="1:10" ht="19.5" customHeight="1" x14ac:dyDescent="0.25">
      <c r="A51" s="148"/>
      <c r="B51" s="39" t="s">
        <v>39</v>
      </c>
      <c r="C51" s="40" t="e">
        <f>IF(C39=0,0,IF((C45-C39-C48-C49-C50-C52)&lt;0,"NETOČNO",C45-C39-C48-C49-C50-C52))</f>
        <v>#VALUE!</v>
      </c>
      <c r="D51" s="67"/>
      <c r="F51"/>
      <c r="G51" s="16"/>
    </row>
    <row r="52" spans="1:10" ht="17.25" customHeight="1" x14ac:dyDescent="0.25">
      <c r="A52" s="61"/>
      <c r="B52" s="74" t="s">
        <v>53</v>
      </c>
      <c r="C52" s="81" t="e">
        <f>IF((C38-C37)&lt;0,"NETOČNO",(C38-C37))</f>
        <v>#VALUE!</v>
      </c>
      <c r="D52" s="72" t="s">
        <v>52</v>
      </c>
      <c r="F52"/>
      <c r="G52" s="16"/>
    </row>
    <row r="53" spans="1:10" ht="17.25" customHeight="1" x14ac:dyDescent="0.25">
      <c r="A53" s="61"/>
      <c r="B53" s="18" t="s">
        <v>2</v>
      </c>
      <c r="C53" s="62">
        <f>IF(OR(C22=0,C45=0),0,IF(C45-C39-C52&lt;C54,"NETOČNO",C45-C39-C52))</f>
        <v>0</v>
      </c>
      <c r="D53" s="72"/>
      <c r="F53"/>
      <c r="G53" s="16"/>
    </row>
    <row r="54" spans="1:10" ht="17.25" customHeight="1" x14ac:dyDescent="0.25">
      <c r="A54" s="61"/>
      <c r="B54" s="74" t="s">
        <v>56</v>
      </c>
      <c r="C54" s="81" t="e">
        <f>SUM(C48:C51)</f>
        <v>#VALUE!</v>
      </c>
      <c r="D54" s="82"/>
      <c r="F54"/>
      <c r="G54" s="16"/>
    </row>
    <row r="55" spans="1:10" ht="24" x14ac:dyDescent="0.25">
      <c r="B55" s="14" t="s">
        <v>44</v>
      </c>
      <c r="C55" s="76">
        <f>CEILING(C23*30/60,0.5)</f>
        <v>0</v>
      </c>
      <c r="D55" s="30" t="s">
        <v>60</v>
      </c>
      <c r="F55"/>
      <c r="G55" s="16"/>
    </row>
    <row r="56" spans="1:10" ht="3.75" customHeight="1" x14ac:dyDescent="0.25">
      <c r="C56" s="41"/>
      <c r="D56" s="67"/>
      <c r="G56" s="16"/>
    </row>
    <row r="57" spans="1:10" s="16" customFormat="1" ht="15.75" x14ac:dyDescent="0.25">
      <c r="B57" s="18" t="s">
        <v>31</v>
      </c>
      <c r="C57" s="29">
        <f>IF(OR(C22=0,C45=0),0,C39+C53+C23+C55)</f>
        <v>0</v>
      </c>
      <c r="D57" s="138" t="str">
        <f>IF(C45&gt;C42,"SMANJI UGOVOR O RADU",IF(C57&lt;C45,"PREMALO","TOČNO"))</f>
        <v>TOČNO</v>
      </c>
      <c r="E57" s="139"/>
      <c r="H57" s="17"/>
      <c r="I57" s="17"/>
      <c r="J57" s="17"/>
    </row>
    <row r="59" spans="1:10" x14ac:dyDescent="0.25">
      <c r="B59" s="17" t="s">
        <v>32</v>
      </c>
    </row>
    <row r="60" spans="1:10" x14ac:dyDescent="0.25">
      <c r="B60" s="92" t="s">
        <v>71</v>
      </c>
    </row>
    <row r="61" spans="1:10" x14ac:dyDescent="0.25">
      <c r="B61" s="101" t="s">
        <v>90</v>
      </c>
    </row>
    <row r="62" spans="1:10" ht="45" x14ac:dyDescent="0.25">
      <c r="B62" s="42" t="s">
        <v>33</v>
      </c>
    </row>
  </sheetData>
  <sheetProtection sheet="1" objects="1" scenarios="1"/>
  <protectedRanges>
    <protectedRange sqref="C23 C45 C17:C21 C26:C36" name="Raspon1"/>
    <protectedRange sqref="C8:C9" name="Raspon1_1"/>
    <protectedRange sqref="C16" name="Raspon1_2"/>
  </protectedRanges>
  <mergeCells count="12">
    <mergeCell ref="D57:E57"/>
    <mergeCell ref="A7:A9"/>
    <mergeCell ref="E8:F8"/>
    <mergeCell ref="E9:F9"/>
    <mergeCell ref="B14:C14"/>
    <mergeCell ref="A16:A21"/>
    <mergeCell ref="D22:F22"/>
    <mergeCell ref="B25:C25"/>
    <mergeCell ref="A26:A36"/>
    <mergeCell ref="A41:C41"/>
    <mergeCell ref="A47:C47"/>
    <mergeCell ref="A48:A51"/>
  </mergeCells>
  <conditionalFormatting sqref="D22">
    <cfRule type="containsText" dxfId="86" priority="27" operator="containsText" text="NEPUNO">
      <formula>NOT(ISERROR(SEARCH("NEPUNO",D22)))</formula>
    </cfRule>
    <cfRule type="containsText" dxfId="85" priority="28" operator="containsText" text="PRAVO NA PUNO">
      <formula>NOT(ISERROR(SEARCH("PRAVO NA PUNO",D22)))</formula>
    </cfRule>
    <cfRule type="containsText" dxfId="84" priority="29" operator="containsText" text="PREVIŠE">
      <formula>NOT(ISERROR(SEARCH("PREVIŠE",D22)))</formula>
    </cfRule>
  </conditionalFormatting>
  <conditionalFormatting sqref="C23">
    <cfRule type="cellIs" dxfId="83" priority="22" operator="greaterThan">
      <formula>0</formula>
    </cfRule>
  </conditionalFormatting>
  <conditionalFormatting sqref="C22">
    <cfRule type="cellIs" dxfId="82" priority="21" operator="equal">
      <formula>"NETOČNO"</formula>
    </cfRule>
  </conditionalFormatting>
  <conditionalFormatting sqref="D57">
    <cfRule type="cellIs" dxfId="81" priority="9" operator="equal">
      <formula>"TOČNO"</formula>
    </cfRule>
    <cfRule type="cellIs" dxfId="80" priority="13" operator="equal">
      <formula>"SMANJI UGOVOR O RADU"</formula>
    </cfRule>
    <cfRule type="cellIs" dxfId="79" priority="20" operator="equal">
      <formula>"PREMALO"</formula>
    </cfRule>
  </conditionalFormatting>
  <conditionalFormatting sqref="D45">
    <cfRule type="cellIs" dxfId="78" priority="15" operator="equal">
      <formula>"SAMO AKO RADI U VIŠE ŠKOLA"</formula>
    </cfRule>
    <cfRule type="cellIs" dxfId="77" priority="16" operator="equal">
      <formula>"TOČNO"</formula>
    </cfRule>
    <cfRule type="cellIs" dxfId="76" priority="17" operator="equal">
      <formula>"PREVIŠE"</formula>
    </cfRule>
    <cfRule type="cellIs" dxfId="75" priority="18" operator="equal">
      <formula>"NE MOŽE PREKOVREMENI"</formula>
    </cfRule>
    <cfRule type="cellIs" dxfId="74" priority="19" operator="equal">
      <formula>"PREVIŠE"</formula>
    </cfRule>
  </conditionalFormatting>
  <conditionalFormatting sqref="D46">
    <cfRule type="cellIs" dxfId="73" priority="14" operator="equal">
      <formula>"POVEĆAJ UGOVOR O RADU"</formula>
    </cfRule>
  </conditionalFormatting>
  <conditionalFormatting sqref="E19">
    <cfRule type="containsText" dxfId="72" priority="7" operator="containsText" text="NE MOŽE BITI UPISANO">
      <formula>NOT(ISERROR(SEARCH("NE MOŽE BITI UPISANO",E19)))</formula>
    </cfRule>
    <cfRule type="cellIs" dxfId="71" priority="11" operator="equal">
      <formula>"NE MOŽE BITI UPISANO NA OBA MJESTA"</formula>
    </cfRule>
  </conditionalFormatting>
  <conditionalFormatting sqref="E35">
    <cfRule type="containsText" dxfId="70" priority="6" operator="containsText" text="NE MOŽE BITI UPISANO">
      <formula>NOT(ISERROR(SEARCH("NE MOŽE BITI UPISANO",E35)))</formula>
    </cfRule>
    <cfRule type="cellIs" dxfId="69" priority="10" operator="equal">
      <formula>"NE MOŽE BITI UPISANO NA OBA MJESTA"</formula>
    </cfRule>
  </conditionalFormatting>
  <conditionalFormatting sqref="E18">
    <cfRule type="containsText" dxfId="68" priority="5" operator="containsText" text="ZBROJ">
      <formula>NOT(ISERROR(SEARCH("ZBROJ",E18)))</formula>
    </cfRule>
    <cfRule type="cellIs" dxfId="67" priority="8" operator="equal">
      <formula>"NE MOŽE ZBOG ČLANKA 13. STAVAK 11"</formula>
    </cfRule>
  </conditionalFormatting>
  <conditionalFormatting sqref="D22:F22">
    <cfRule type="containsText" dxfId="66" priority="2" operator="containsText" text="SMANJI BROJ SATI">
      <formula>NOT(ISERROR(SEARCH("SMANJI BROJ SATI",D22)))</formula>
    </cfRule>
    <cfRule type="containsText" dxfId="65" priority="3" operator="containsText" text="PRAVO NA PUNO">
      <formula>NOT(ISERROR(SEARCH("PRAVO NA PUNO",D22)))</formula>
    </cfRule>
    <cfRule type="containsText" dxfId="64" priority="4" operator="containsText" text="UNESITE NORMU">
      <formula>NOT(ISERROR(SEARCH("UNESITE NORMU",D22)))</formula>
    </cfRule>
  </conditionalFormatting>
  <conditionalFormatting sqref="E8:F9">
    <cfRule type="containsText" dxfId="63" priority="1" operator="containsText" text="NE MOŽE BITI UPISANO">
      <formula>NOT(ISERROR(SEARCH("NE MOŽE BITI UPISANO",E8)))</formula>
    </cfRule>
  </conditionalFormatting>
  <dataValidations count="19">
    <dataValidation type="whole" operator="lessThanOrEqual" allowBlank="1" showInputMessage="1" showErrorMessage="1" errorTitle="NAJVEĆI BROJ SATI-čl.8. st.8." error="NAJVIŠE 1 SAT" promptTitle="NAJVEĆI BROJ SATI" prompt="Najviše 1 sat" sqref="C34">
      <formula1>1</formula1>
    </dataValidation>
    <dataValidation type="whole" operator="lessThanOrEqual" allowBlank="1" showInputMessage="1" showErrorMessage="1" errorTitle="NAJVEĆI BROJ SATI-čl.8. st.3." error="NAJVIŠE 2 SATA" promptTitle="NAJVEĆI BROJ SATI" prompt="Najviše 2 sata" sqref="C33">
      <formula1>2</formula1>
    </dataValidation>
    <dataValidation type="whole" operator="equal" allowBlank="1" showInputMessage="1" showErrorMessage="1" errorTitle="NAJVEĆI BROJ SATI-čl.8. st.6." error="2 SATA ILI SUGLASNOST MZO" promptTitle="NAJVEĆI BROJ SATI" prompt="2 SATA ILI SUGLASNOST MZO" sqref="C30">
      <formula1>2</formula1>
    </dataValidation>
    <dataValidation type="whole" operator="lessThanOrEqual" allowBlank="1" showInputMessage="1" showErrorMessage="1" errorTitle="NAJVEĆI BROJ SATI-čl.8. st.4." error="NAJVIŠE 2 SATA" promptTitle="NAJVEĆI BROJ SATI" prompt="Najviše 2 sata" sqref="C29">
      <formula1>2</formula1>
    </dataValidation>
    <dataValidation type="whole" operator="lessThanOrEqual" allowBlank="1" showInputMessage="1" showErrorMessage="1" errorTitle="NAJVEĆI BROJ SATI-čl.8. st.11." error="NAJVIŠE 3 SATA" promptTitle="NAJVEĆI BROJ SATI" prompt="Najviše 3 sata" sqref="C27:C28 C31:C32">
      <formula1>3</formula1>
    </dataValidation>
    <dataValidation type="list" allowBlank="1" showDropDown="1" showInputMessage="1" showErrorMessage="1" errorTitle="UMANJENJE RADNE OBVEZE" error="2, 4, 6 SATI ILI PRAZNO" prompt=" 2, 4, 6 SATI ILI PRAZNO" sqref="C21">
      <formula1>"2,4,6"</formula1>
    </dataValidation>
    <dataValidation type="list" allowBlank="1" showInputMessage="1" showErrorMessage="1" errorTitle="OPTIMALNA ILI MINIMALNA NORMA" error="SAMO 16 ILI 18 SATI" promptTitle="OPTIMALNA ILI MINIMALNA NORMA" prompt="UNESITE 16 ILI 18" sqref="C44">
      <formula1>"16,18"</formula1>
    </dataValidation>
    <dataValidation type="list" allowBlank="1" showDropDown="1" showInputMessage="1" showErrorMessage="1" errorTitle="Članak 13.stavak (7)" error="1 ILI 2 SATA ILI PRAZNO" prompt="1 ILI 2 SATA ILI PRAZNO" sqref="C18">
      <formula1>"1,2"</formula1>
    </dataValidation>
    <dataValidation type="whole" operator="lessThanOrEqual" allowBlank="1" showInputMessage="1" showErrorMessage="1" errorTitle="UGOVOR O RADU" error="Mora biti manji ili jednak X (vrijednost u ćeliji C42)." promptTitle="UGOVOR O RADU" prompt="UPIŠITE BROJ SATI" sqref="C45">
      <formula1>C42</formula1>
    </dataValidation>
    <dataValidation allowBlank="1" showInputMessage="1" showErrorMessage="1" promptTitle="PREKOVREMENI" prompt="UPIŠITE BROJ SATI" sqref="C23"/>
    <dataValidation type="list" allowBlank="1" showDropDown="1" showInputMessage="1" showErrorMessage="1" errorTitle="NAJVEĆI BROJ SATI" error="MOŽE BITI 1, 2 ILI 3 SATA ILI PRAZNO" promptTitle="MOGUĆI BROJ SATI" prompt="1 , 2 , 3 SATA ili PRAZNO" sqref="C35">
      <formula1>"1,2,3"</formula1>
    </dataValidation>
    <dataValidation type="decimal" operator="lessThanOrEqual" allowBlank="1" showInputMessage="1" showErrorMessage="1" errorTitle="NAJVEĆI BROJ SATI" error="NAJVIŠE 6 SATI!" promptTitle="NAJVEĆI BROJ SATI" prompt="Najviše 6 sati!" sqref="C26">
      <formula1>6</formula1>
    </dataValidation>
    <dataValidation type="list" allowBlank="1" showDropDown="1" showInputMessage="1" showErrorMessage="1" error="MOŽE BITI 1, 2 ILI 3 SATA ILI PRAZNO" promptTitle="MOGUĆI BROJ SATI" prompt="1 , 2 , 3 SATA ili PRAZNO" sqref="C19">
      <formula1>"1,2,3"</formula1>
    </dataValidation>
    <dataValidation type="list" allowBlank="1" showDropDown="1" showInputMessage="1" showErrorMessage="1" errorTitle="UMANJENJE RADNE OBVEZE" error="2 SATA ILI PRAZNO" prompt=" 2 SATA ILI PRAZNO" sqref="C20">
      <formula1>"2"</formula1>
    </dataValidation>
    <dataValidation type="list" allowBlank="1" showDropDown="1" showInputMessage="1" showErrorMessage="1" errorTitle="SATA RAZREDNIKA" error="0 ILI 2 SATA ILI PRAZNO" prompt="0 ILI 2 SATA ILI PRAZNO" sqref="C17">
      <formula1>"0,2"</formula1>
    </dataValidation>
    <dataValidation type="list" allowBlank="1" showDropDown="1" showInputMessage="1" showErrorMessage="1" errorTitle="UMANJENJE RADNE OBAVEZE" error="2 SATA ILI PRAZNO" promptTitle="MOGUĆI BROJ SATI" prompt="2  SATA ili PRAZNO_x000a_" sqref="C36">
      <formula1>"2"</formula1>
    </dataValidation>
    <dataValidation type="list" allowBlank="1" showInputMessage="1" showErrorMessage="1" errorTitle="MINIMALNA NORMA" error="UNESITE 16 SATI ILI OSTAVITE PRAZNO" promptTitle="MINIMALNA NORMA" prompt="UNESITE 16 SATI ILI OSTAVITE PRAZNO." sqref="C9">
      <formula1>"16"</formula1>
    </dataValidation>
    <dataValidation type="list" allowBlank="1" showInputMessage="1" showErrorMessage="1" errorTitle="OPTIMALNA NORMA" error="MOŽE BITI 18 SATI ILI PRAZNO" promptTitle="OPTIMALNA NORMA" prompt="UNESITE 18 SATI ILI OSTAVITE PRAZNO" sqref="C8">
      <formula1>"18"</formula1>
    </dataValidation>
    <dataValidation type="decimal" operator="lessThanOrEqual" allowBlank="1" showInputMessage="1" showErrorMessage="1" errorTitle="MAKSIMALNO" error="NAJVIŠE 20 SATI" prompt="NAJVIŠE 20 SATI ZA PUNO RADNO VRIJEME" sqref="C16">
      <formula1>20</formula1>
    </dataValidation>
  </dataValidations>
  <printOptions horizontalCentered="1"/>
  <pageMargins left="0.31496062992125984" right="0.31496062992125984" top="0.55118110236220474" bottom="0.55118110236220474" header="0.31496062992125984" footer="0.31496062992125984"/>
  <pageSetup paperSize="9" scale="58" orientation="portrait" verticalDpi="0" r:id="rId1"/>
  <extLst>
    <ext xmlns:x14="http://schemas.microsoft.com/office/spreadsheetml/2009/9/main" uri="{78C0D931-6437-407d-A8EE-F0AAD7539E65}">
      <x14:conditionalFormattings>
        <x14:conditionalFormatting xmlns:xm="http://schemas.microsoft.com/office/excel/2006/main">
          <x14:cfRule type="containsText" priority="23" operator="containsText" id="{AA64C934-9220-4F3F-BD4C-B5FFB457BA10}">
            <xm:f>NOT(ISERROR(SEARCH("PREVIŠE",E37)))</xm:f>
            <xm:f>"PREVIŠE"</xm:f>
            <x14:dxf>
              <font>
                <color rgb="FF9C0006"/>
              </font>
              <fill>
                <patternFill>
                  <bgColor rgb="FFFFC7CE"/>
                </patternFill>
              </fill>
            </x14:dxf>
          </x14:cfRule>
          <x14:cfRule type="containsText" priority="24" operator="containsText" id="{F1A17E8B-897D-4ECC-AF71-93557289D297}">
            <xm:f>NOT(ISERROR(SEARCH("PREMALO",E37)))</xm:f>
            <xm:f>"PREMALO"</xm:f>
            <x14:dxf>
              <font>
                <color rgb="FF9C0006"/>
              </font>
              <fill>
                <patternFill>
                  <bgColor rgb="FFFFC7CE"/>
                </patternFill>
              </fill>
            </x14:dxf>
          </x14:cfRule>
          <x14:cfRule type="containsText" priority="25" operator="containsText" id="{39AF4A69-6307-4322-A943-4D5336915977}">
            <xm:f>NOT(ISERROR(SEARCH("TOČNO",E37)))</xm:f>
            <xm:f>"TOČNO"</xm:f>
            <x14:dxf>
              <font>
                <color rgb="FF006100"/>
              </font>
              <fill>
                <patternFill>
                  <bgColor rgb="FFC6EFCE"/>
                </patternFill>
              </fill>
            </x14:dxf>
          </x14:cfRule>
          <x14:cfRule type="containsText" priority="26" operator="containsText" id="{8C3DDD15-2CAF-476B-BF3F-38ACDA84193A}">
            <xm:f>NOT(ISERROR(SEARCH("NAJMANJE 1 SAT",E37)))</xm:f>
            <xm:f>"NAJMANJE 1 SAT"</xm:f>
            <x14:dxf>
              <font>
                <color rgb="FF9C0006"/>
              </font>
              <fill>
                <patternFill>
                  <bgColor rgb="FFFFC7CE"/>
                </patternFill>
              </fill>
            </x14:dxf>
          </x14:cfRule>
          <xm:sqref>E37</xm:sqref>
        </x14:conditionalFormatting>
        <x14:conditionalFormatting xmlns:xm="http://schemas.microsoft.com/office/excel/2006/main">
          <x14:cfRule type="containsText" priority="12" operator="containsText" id="{B01688EB-64C9-43B5-9A3B-C3FBE0E560AA}">
            <xm:f>NOT(ISERROR(SEARCH("UNESITE ILI OPTIMALNU ILI MINIMALNU NORMU",E8)))</xm:f>
            <xm:f>"UNESITE ILI OPTIMALNU ILI MINIMALNU NORMU"</xm:f>
            <x14:dxf>
              <font>
                <color rgb="FF006100"/>
              </font>
              <fill>
                <patternFill>
                  <bgColor rgb="FFC6EFCE"/>
                </patternFill>
              </fill>
            </x14:dxf>
          </x14:cfRule>
          <xm:sqref>E8:E9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62"/>
  <sheetViews>
    <sheetView showGridLines="0" zoomScaleNormal="100" workbookViewId="0">
      <selection activeCell="C8" sqref="C8"/>
    </sheetView>
  </sheetViews>
  <sheetFormatPr defaultColWidth="9.140625" defaultRowHeight="15" x14ac:dyDescent="0.25"/>
  <cols>
    <col min="1" max="1" width="3.7109375" style="16" customWidth="1"/>
    <col min="2" max="2" width="36.42578125" style="17" customWidth="1"/>
    <col min="3" max="3" width="18.28515625" style="17" bestFit="1" customWidth="1"/>
    <col min="4" max="4" width="17.28515625" style="16" customWidth="1"/>
    <col min="5" max="5" width="22.7109375" style="17" bestFit="1" customWidth="1"/>
    <col min="6" max="6" width="14" style="17" bestFit="1" customWidth="1"/>
    <col min="7" max="7" width="9.140625" style="17"/>
    <col min="8" max="8" width="13.7109375" style="17" bestFit="1" customWidth="1"/>
    <col min="9" max="16384" width="9.140625" style="17"/>
  </cols>
  <sheetData>
    <row r="1" spans="1:7" x14ac:dyDescent="0.25">
      <c r="C1" s="91" t="s">
        <v>5</v>
      </c>
      <c r="E1" s="47"/>
      <c r="G1" s="16"/>
    </row>
    <row r="2" spans="1:7" ht="8.25" customHeight="1" x14ac:dyDescent="0.25">
      <c r="D2" s="17"/>
      <c r="G2" s="16"/>
    </row>
    <row r="3" spans="1:7" ht="15.75" x14ac:dyDescent="0.25">
      <c r="B3" s="1" t="s">
        <v>65</v>
      </c>
      <c r="C3" s="88">
        <v>17</v>
      </c>
      <c r="D3" s="52"/>
      <c r="E3" s="48"/>
      <c r="G3" s="16"/>
    </row>
    <row r="4" spans="1:7" ht="15.75" x14ac:dyDescent="0.25">
      <c r="B4" s="2" t="s">
        <v>66</v>
      </c>
      <c r="C4" s="89">
        <v>19</v>
      </c>
      <c r="D4" s="52"/>
      <c r="E4" s="49"/>
      <c r="G4" s="16"/>
    </row>
    <row r="5" spans="1:7" ht="15.75" x14ac:dyDescent="0.25">
      <c r="B5" s="3" t="s">
        <v>67</v>
      </c>
      <c r="C5" s="90">
        <v>21</v>
      </c>
      <c r="D5" s="52"/>
      <c r="E5" s="50"/>
      <c r="G5" s="16"/>
    </row>
    <row r="6" spans="1:7" ht="5.0999999999999996" customHeight="1" x14ac:dyDescent="0.25">
      <c r="B6" s="4"/>
      <c r="C6" s="5"/>
      <c r="E6" s="50"/>
      <c r="G6" s="16"/>
    </row>
    <row r="7" spans="1:7" ht="60" x14ac:dyDescent="0.25">
      <c r="A7" s="140" t="s">
        <v>6</v>
      </c>
      <c r="B7" s="19" t="s">
        <v>34</v>
      </c>
      <c r="C7" s="20">
        <v>23</v>
      </c>
      <c r="D7" s="63" t="s">
        <v>7</v>
      </c>
      <c r="E7" s="63"/>
      <c r="F7"/>
      <c r="G7" s="16"/>
    </row>
    <row r="8" spans="1:7" ht="39.950000000000003" customHeight="1" x14ac:dyDescent="0.25">
      <c r="A8" s="140"/>
      <c r="B8" s="22" t="s">
        <v>40</v>
      </c>
      <c r="C8" s="95">
        <v>19</v>
      </c>
      <c r="D8" s="63" t="s">
        <v>8</v>
      </c>
      <c r="E8" s="141" t="str">
        <f>IF(AND(COUNTBLANK(C8),COUNTBLANK(C9)),"UNESITE ILI OPTIMALNU ILI MINIMALNU NORMU",IF(OR(COUNTBLANK(C8),COUNTBLANK(C9)),"","NE MOŽE BITI UPISANO NA OBA MJESTA (ili OPTIMALNA ili MINIMALNA NORMA)"))</f>
        <v/>
      </c>
      <c r="F8" s="141"/>
      <c r="G8" s="16"/>
    </row>
    <row r="9" spans="1:7" ht="69.95" customHeight="1" x14ac:dyDescent="0.25">
      <c r="A9" s="140"/>
      <c r="B9" s="19" t="s">
        <v>73</v>
      </c>
      <c r="C9" s="96"/>
      <c r="D9" s="63" t="s">
        <v>9</v>
      </c>
      <c r="E9" s="141" t="str">
        <f>IF(AND(COUNTBLANK(C8),COUNTBLANK(C9)),"UNESITE ILI OPTIMALNU ILI MINIMALNU NORMU",IF(OR(COUNTBLANK(C8),COUNTBLANK(C9)),"","NE MOŽE BITI UPISANO NA OBA MJESTA (ili OPTIMALNA ili MINIMALNA NORMA)"))</f>
        <v/>
      </c>
      <c r="F9" s="141"/>
      <c r="G9" s="16"/>
    </row>
    <row r="10" spans="1:7" ht="21.75" customHeight="1" x14ac:dyDescent="0.25">
      <c r="A10" s="134" t="s">
        <v>10</v>
      </c>
      <c r="B10" s="22" t="s">
        <v>35</v>
      </c>
      <c r="C10" s="23">
        <v>40</v>
      </c>
      <c r="D10" s="69" t="s">
        <v>10</v>
      </c>
      <c r="E10" s="63"/>
      <c r="F10"/>
      <c r="G10" s="16"/>
    </row>
    <row r="11" spans="1:7" ht="9.9499999999999993" customHeight="1" x14ac:dyDescent="0.25">
      <c r="A11" s="46"/>
      <c r="B11" s="51"/>
      <c r="C11" s="51"/>
      <c r="D11" s="51"/>
      <c r="E11" s="51"/>
      <c r="F11"/>
      <c r="G11" s="16"/>
    </row>
    <row r="12" spans="1:7" ht="18.75" x14ac:dyDescent="0.25">
      <c r="A12" s="46"/>
      <c r="B12" s="64" t="s">
        <v>46</v>
      </c>
      <c r="C12" s="59">
        <v>21</v>
      </c>
      <c r="D12" s="51"/>
      <c r="E12" s="51"/>
      <c r="F12"/>
      <c r="G12" s="16"/>
    </row>
    <row r="13" spans="1:7" ht="7.5" customHeight="1" x14ac:dyDescent="0.25">
      <c r="A13" s="46"/>
      <c r="B13" s="46"/>
      <c r="C13" s="46"/>
      <c r="D13" s="46"/>
      <c r="E13" s="51"/>
      <c r="F13"/>
      <c r="G13" s="16"/>
    </row>
    <row r="14" spans="1:7" ht="15" customHeight="1" x14ac:dyDescent="0.25">
      <c r="B14" s="142" t="s">
        <v>11</v>
      </c>
      <c r="C14" s="142"/>
      <c r="D14" s="57"/>
      <c r="F14"/>
      <c r="G14" s="16"/>
    </row>
    <row r="15" spans="1:7" ht="4.5" customHeight="1" x14ac:dyDescent="0.25">
      <c r="B15" s="84"/>
      <c r="C15" s="84"/>
      <c r="D15" s="84"/>
      <c r="G15" s="16"/>
    </row>
    <row r="16" spans="1:7" x14ac:dyDescent="0.25">
      <c r="A16" s="140" t="s">
        <v>12</v>
      </c>
      <c r="B16" s="6" t="s">
        <v>61</v>
      </c>
      <c r="C16" s="24"/>
      <c r="D16" s="63" t="s">
        <v>13</v>
      </c>
      <c r="E16" s="63"/>
      <c r="F16" s="21"/>
      <c r="G16" s="16"/>
    </row>
    <row r="17" spans="1:14" ht="27.95" customHeight="1" x14ac:dyDescent="0.25">
      <c r="A17" s="140"/>
      <c r="B17" s="6" t="s">
        <v>81</v>
      </c>
      <c r="C17" s="24"/>
      <c r="D17" s="63" t="s">
        <v>14</v>
      </c>
      <c r="E17" s="63"/>
      <c r="F17" s="21"/>
      <c r="G17" s="16"/>
    </row>
    <row r="18" spans="1:14" ht="48" x14ac:dyDescent="0.25">
      <c r="A18" s="140"/>
      <c r="B18" s="6" t="s">
        <v>80</v>
      </c>
      <c r="C18" s="24"/>
      <c r="D18" s="63" t="s">
        <v>15</v>
      </c>
      <c r="E18" s="100" t="str">
        <f>IF(SUM(C18:C19,C27:C32,C35)&gt;3,"ZBROJ: C3+C4+D2+D3+D4+D5+D6+D7+D10 MOŽE BITI NAJVIŠE 3(TRI) SATA ZBOG ČLANKA 13. STAVAK 11. PRAVILNIKA","")</f>
        <v/>
      </c>
      <c r="F18" s="100"/>
      <c r="G18" s="100"/>
      <c r="H18" s="100"/>
    </row>
    <row r="19" spans="1:14" ht="27.95" customHeight="1" x14ac:dyDescent="0.25">
      <c r="A19" s="140"/>
      <c r="B19" s="7" t="s">
        <v>89</v>
      </c>
      <c r="C19" s="24"/>
      <c r="D19" s="63" t="s">
        <v>16</v>
      </c>
      <c r="E19" s="85" t="str">
        <f>IF(OR(COUNTBLANK(C19),COUNTBLANK(C35)),"","NE MOŽE BITI UPISANO NA OBA MJESTA C4 i D10")</f>
        <v/>
      </c>
      <c r="F19" s="21"/>
      <c r="G19" s="16"/>
      <c r="N19" s="25"/>
    </row>
    <row r="20" spans="1:14" ht="27.95" customHeight="1" x14ac:dyDescent="0.25">
      <c r="A20" s="140"/>
      <c r="B20" s="8" t="s">
        <v>36</v>
      </c>
      <c r="C20" s="24"/>
      <c r="D20" s="63" t="s">
        <v>47</v>
      </c>
      <c r="E20" s="63" t="str">
        <f>IF(OR(COUNTBLANK(C20),COUNTBLANK(C36)),"","NE MOŽE BITI UPISANO NA OBA MJESTA")</f>
        <v/>
      </c>
      <c r="F20" s="21"/>
      <c r="G20" s="16"/>
    </row>
    <row r="21" spans="1:14" ht="27.95" customHeight="1" x14ac:dyDescent="0.25">
      <c r="A21" s="140"/>
      <c r="B21" s="6" t="s">
        <v>79</v>
      </c>
      <c r="C21" s="24"/>
      <c r="D21" s="63" t="s">
        <v>57</v>
      </c>
      <c r="E21" s="63"/>
      <c r="F21" s="21"/>
      <c r="G21" s="16"/>
      <c r="J21"/>
    </row>
    <row r="22" spans="1:14" ht="28.5" customHeight="1" x14ac:dyDescent="0.25">
      <c r="B22" s="26" t="s">
        <v>17</v>
      </c>
      <c r="C22" s="75">
        <f>IF(AND(COUNTBLANK(E8),COUNTBLANK(E9),COUNTBLANK(E18),COUNTBLANK(E19),COUNTBLANK(E20)),SUM(C16:C21),"NETOČNO")</f>
        <v>0</v>
      </c>
      <c r="D22" s="143" t="str">
        <f>IF(AND(ISBLANK(C8),ISBLANK(C9)),"UNESITE NORMU ili A2 ili A3",IF(C22=0,"-",IF(C22&gt;C12,"PREVIŠE",IF(AND(C8=C4,C22&gt;=C8),"PRAVO NA PUNO",IF(AND(C8=C4,C22&lt;C8),"NEPUNO",IF(AND(C9=C3,C22&lt;C9),"NEPUNO-POVEĆAJ BROJ SATI ILI ODABERI OPTIMALNO ZADUŽENJE",IF(AND(C9=C3,C22&gt;C9+1),"SMANJI BROJ SATI ILI ODABERI OPTIMALNO ZADUŽENJE","PRAVO NA PUNO")))))))</f>
        <v>-</v>
      </c>
      <c r="E22" s="144"/>
      <c r="F22" s="144"/>
      <c r="G22" s="53"/>
      <c r="J22"/>
    </row>
    <row r="23" spans="1:14" ht="27.75" customHeight="1" x14ac:dyDescent="0.25">
      <c r="B23" s="65" t="s">
        <v>3</v>
      </c>
      <c r="C23" s="58"/>
      <c r="D23" s="43" t="s">
        <v>58</v>
      </c>
      <c r="E23" s="68"/>
      <c r="F23" s="135"/>
      <c r="G23" s="53"/>
    </row>
    <row r="24" spans="1:14" ht="8.25" customHeight="1" x14ac:dyDescent="0.25">
      <c r="B24" s="65"/>
      <c r="C24" s="65"/>
      <c r="D24" s="43"/>
      <c r="E24" s="68"/>
      <c r="F24" s="135"/>
      <c r="G24" s="53"/>
    </row>
    <row r="25" spans="1:14" ht="15" customHeight="1" x14ac:dyDescent="0.25">
      <c r="B25" s="145" t="s">
        <v>18</v>
      </c>
      <c r="C25" s="145"/>
      <c r="D25" s="66"/>
      <c r="E25" s="66"/>
      <c r="F25" s="27"/>
      <c r="G25" s="16"/>
      <c r="H25"/>
    </row>
    <row r="26" spans="1:14" ht="27.95" customHeight="1" x14ac:dyDescent="0.25">
      <c r="A26" s="140" t="s">
        <v>19</v>
      </c>
      <c r="B26" s="9" t="s">
        <v>37</v>
      </c>
      <c r="C26" s="24"/>
      <c r="D26" s="99" t="s">
        <v>20</v>
      </c>
      <c r="E26" s="30"/>
      <c r="F26"/>
      <c r="G26" s="16"/>
    </row>
    <row r="27" spans="1:14" ht="27.95" customHeight="1" x14ac:dyDescent="0.25">
      <c r="A27" s="140"/>
      <c r="B27" s="9" t="s">
        <v>74</v>
      </c>
      <c r="C27" s="24"/>
      <c r="D27" s="30" t="s">
        <v>21</v>
      </c>
      <c r="E27" s="30"/>
      <c r="F27"/>
      <c r="G27" s="16"/>
    </row>
    <row r="28" spans="1:14" ht="27.95" customHeight="1" x14ac:dyDescent="0.25">
      <c r="A28" s="140"/>
      <c r="B28" s="9" t="s">
        <v>76</v>
      </c>
      <c r="C28" s="24"/>
      <c r="D28" s="30" t="s">
        <v>22</v>
      </c>
      <c r="E28" s="30"/>
      <c r="F28"/>
      <c r="G28" s="16"/>
    </row>
    <row r="29" spans="1:14" ht="27.95" customHeight="1" x14ac:dyDescent="0.25">
      <c r="A29" s="140"/>
      <c r="B29" s="9" t="s">
        <v>75</v>
      </c>
      <c r="C29" s="24"/>
      <c r="D29" s="30" t="s">
        <v>23</v>
      </c>
      <c r="E29" s="30"/>
      <c r="F29"/>
      <c r="G29" s="16"/>
    </row>
    <row r="30" spans="1:14" ht="27.95" customHeight="1" x14ac:dyDescent="0.25">
      <c r="A30" s="140"/>
      <c r="B30" s="9" t="s">
        <v>221</v>
      </c>
      <c r="C30" s="24"/>
      <c r="D30" s="63" t="s">
        <v>50</v>
      </c>
      <c r="E30" s="30"/>
      <c r="F30"/>
      <c r="G30" s="16"/>
    </row>
    <row r="31" spans="1:14" ht="27.95" customHeight="1" x14ac:dyDescent="0.25">
      <c r="A31" s="140"/>
      <c r="B31" s="9" t="s">
        <v>77</v>
      </c>
      <c r="C31" s="24"/>
      <c r="D31" s="54" t="s">
        <v>51</v>
      </c>
      <c r="E31" s="30"/>
      <c r="F31"/>
      <c r="G31" s="16"/>
    </row>
    <row r="32" spans="1:14" ht="27.95" customHeight="1" x14ac:dyDescent="0.25">
      <c r="A32" s="140"/>
      <c r="B32" s="9" t="s">
        <v>87</v>
      </c>
      <c r="C32" s="24"/>
      <c r="D32" s="30" t="s">
        <v>82</v>
      </c>
      <c r="E32" s="30"/>
      <c r="F32"/>
      <c r="G32" s="16"/>
    </row>
    <row r="33" spans="1:13" ht="27.95" customHeight="1" x14ac:dyDescent="0.25">
      <c r="A33" s="140"/>
      <c r="B33" s="9" t="s">
        <v>78</v>
      </c>
      <c r="C33" s="24"/>
      <c r="D33" s="30" t="s">
        <v>83</v>
      </c>
      <c r="E33" s="30"/>
      <c r="F33"/>
      <c r="G33" s="16"/>
    </row>
    <row r="34" spans="1:13" ht="27.95" customHeight="1" x14ac:dyDescent="0.25">
      <c r="A34" s="140"/>
      <c r="B34" s="10" t="s">
        <v>88</v>
      </c>
      <c r="C34" s="24"/>
      <c r="D34" s="30" t="s">
        <v>84</v>
      </c>
      <c r="E34" s="30"/>
      <c r="F34"/>
      <c r="G34" s="16"/>
    </row>
    <row r="35" spans="1:13" ht="24" x14ac:dyDescent="0.25">
      <c r="A35" s="140"/>
      <c r="B35" s="7" t="s">
        <v>89</v>
      </c>
      <c r="C35" s="24"/>
      <c r="D35" s="63" t="s">
        <v>85</v>
      </c>
      <c r="E35" s="85" t="str">
        <f>IF(OR(COUNTBLANK(C19),COUNTBLANK(C35)),"","NE MOŽE BITI UPISANO NA OBA MJESTA C4 i D10")</f>
        <v/>
      </c>
      <c r="F35"/>
      <c r="G35" s="16"/>
    </row>
    <row r="36" spans="1:13" ht="27.95" customHeight="1" x14ac:dyDescent="0.25">
      <c r="A36" s="140"/>
      <c r="B36" s="11" t="s">
        <v>36</v>
      </c>
      <c r="C36" s="24"/>
      <c r="D36" s="54" t="s">
        <v>86</v>
      </c>
      <c r="E36" s="63" t="str">
        <f>IF(OR(COUNTBLANK(C20),COUNTBLANK(C36)),"","NE MOŽE BITI UPISANO NA OBA MJESTA")</f>
        <v/>
      </c>
      <c r="F36"/>
      <c r="G36" s="16"/>
      <c r="L36" s="28"/>
    </row>
    <row r="37" spans="1:13" ht="30" customHeight="1" x14ac:dyDescent="0.25">
      <c r="B37" s="12" t="s">
        <v>41</v>
      </c>
      <c r="C37" s="77" t="str">
        <f>IF(SUM(C26:C36)&lt;1,"NETOČNO",SUM(C26:C36))</f>
        <v>NETOČNO</v>
      </c>
      <c r="D37" s="63"/>
      <c r="E37" s="56" t="str">
        <f>IF(C37="NETOČNO","NAJMANJE 1 SAT NOO",IF(C37&lt;C38,"PREMALO",IF(C37&gt;C38,"PREVIŠE","TOČNO")))</f>
        <v>NAJMANJE 1 SAT NOO</v>
      </c>
      <c r="F37"/>
      <c r="G37" s="16"/>
    </row>
    <row r="38" spans="1:13" ht="30" x14ac:dyDescent="0.25">
      <c r="B38" s="73" t="s">
        <v>55</v>
      </c>
      <c r="C38" s="94">
        <f>C43-C22</f>
        <v>0</v>
      </c>
      <c r="D38" s="54"/>
      <c r="E38"/>
      <c r="F38" s="54"/>
      <c r="G38" s="16"/>
    </row>
    <row r="39" spans="1:13" ht="45" x14ac:dyDescent="0.25">
      <c r="B39" s="12" t="s">
        <v>45</v>
      </c>
      <c r="C39" s="60" t="e">
        <f>C22+C37</f>
        <v>#VALUE!</v>
      </c>
      <c r="D39" s="54"/>
      <c r="E39"/>
      <c r="F39" s="54"/>
      <c r="G39" s="16"/>
    </row>
    <row r="40" spans="1:13" x14ac:dyDescent="0.25">
      <c r="B40" s="54"/>
      <c r="C40" s="54"/>
      <c r="D40" s="54"/>
      <c r="E40" s="55"/>
      <c r="F40" s="54"/>
      <c r="G40" s="16"/>
    </row>
    <row r="41" spans="1:13" ht="15" customHeight="1" x14ac:dyDescent="0.25">
      <c r="A41" s="146" t="s">
        <v>24</v>
      </c>
      <c r="B41" s="146"/>
      <c r="C41" s="146"/>
      <c r="D41" s="70"/>
      <c r="E41" s="70"/>
      <c r="G41" s="16"/>
    </row>
    <row r="42" spans="1:13" ht="36" x14ac:dyDescent="0.25">
      <c r="A42" s="31" t="s">
        <v>25</v>
      </c>
      <c r="B42" s="6" t="s">
        <v>48</v>
      </c>
      <c r="C42" s="32">
        <f>IF(AND(C22&gt;=C3,C9=C3),C10,(IF(ROUND(C22*C10/C8,0)&gt;40,40,ROUND(C22*C10/C8,0))))</f>
        <v>0</v>
      </c>
      <c r="D42" s="45" t="s">
        <v>26</v>
      </c>
      <c r="F42"/>
      <c r="G42" s="16"/>
    </row>
    <row r="43" spans="1:13" ht="48" x14ac:dyDescent="0.25">
      <c r="A43" s="31" t="s">
        <v>27</v>
      </c>
      <c r="B43" s="6" t="s">
        <v>49</v>
      </c>
      <c r="C43" s="33">
        <f>ROUND(C7*C42/C10,0)</f>
        <v>0</v>
      </c>
      <c r="D43" s="63" t="s">
        <v>28</v>
      </c>
      <c r="F43"/>
      <c r="G43" s="16"/>
    </row>
    <row r="44" spans="1:13" ht="6" customHeight="1" x14ac:dyDescent="0.25">
      <c r="A44" s="86"/>
      <c r="B44" s="83"/>
      <c r="C44" s="87"/>
      <c r="D44" s="71"/>
      <c r="F44" s="21"/>
      <c r="G44" s="16"/>
    </row>
    <row r="45" spans="1:13" ht="24" x14ac:dyDescent="0.25">
      <c r="A45" s="31" t="s">
        <v>30</v>
      </c>
      <c r="B45" s="79" t="s">
        <v>54</v>
      </c>
      <c r="C45" s="35"/>
      <c r="D45" s="78" t="str">
        <f>IF(AND(C23&gt;0,C45&lt;C42),"NE MOŽE PREKOVREMENI",IF((C45&gt;C42),"PREVIŠE",(IF(C45=C42,"TOČNO","SAMO AKO RADI U VIŠE ŠKOLA"))))</f>
        <v>TOČNO</v>
      </c>
      <c r="F45" s="21"/>
      <c r="G45" s="16"/>
    </row>
    <row r="46" spans="1:13" ht="18.75" x14ac:dyDescent="0.25">
      <c r="A46" s="34"/>
      <c r="B46" s="15"/>
      <c r="C46" s="44"/>
      <c r="D46" s="80" t="str">
        <f>IF(ROUND(C45*C7/C10,0)&lt;C22,"POVEĆAJ UGOVOR O RADU",IF(C45*C7/C10&gt;C7,C7,""))</f>
        <v/>
      </c>
      <c r="F46" s="21"/>
      <c r="G46" s="16"/>
    </row>
    <row r="47" spans="1:13" s="16" customFormat="1" ht="15.75" x14ac:dyDescent="0.25">
      <c r="A47" s="147" t="s">
        <v>29</v>
      </c>
      <c r="B47" s="147"/>
      <c r="C47" s="147"/>
      <c r="D47" s="30"/>
      <c r="F47"/>
      <c r="H47" s="17"/>
      <c r="I47" s="17"/>
      <c r="J47" s="17"/>
      <c r="K47" s="17"/>
      <c r="L47" s="17"/>
      <c r="M47" s="17"/>
    </row>
    <row r="48" spans="1:13" ht="24" x14ac:dyDescent="0.25">
      <c r="A48" s="148" t="s">
        <v>0</v>
      </c>
      <c r="B48" s="6" t="s">
        <v>43</v>
      </c>
      <c r="C48" s="36">
        <f>CEILING(C16*30/60,0.5)</f>
        <v>0</v>
      </c>
      <c r="D48" s="30" t="s">
        <v>42</v>
      </c>
      <c r="F48"/>
      <c r="G48" s="16"/>
    </row>
    <row r="49" spans="1:10" ht="19.5" customHeight="1" x14ac:dyDescent="0.25">
      <c r="A49" s="148"/>
      <c r="B49" s="13" t="s">
        <v>1</v>
      </c>
      <c r="C49" s="37">
        <f>C17</f>
        <v>0</v>
      </c>
      <c r="D49" s="30" t="s">
        <v>14</v>
      </c>
      <c r="F49"/>
      <c r="G49" s="16"/>
    </row>
    <row r="50" spans="1:10" ht="28.5" customHeight="1" x14ac:dyDescent="0.25">
      <c r="A50" s="148"/>
      <c r="B50" s="7" t="s">
        <v>38</v>
      </c>
      <c r="C50" s="38">
        <f>IF(ISBLANK(C19),C35,C19)</f>
        <v>0</v>
      </c>
      <c r="D50" s="30" t="s">
        <v>59</v>
      </c>
      <c r="F50"/>
      <c r="G50" s="16"/>
    </row>
    <row r="51" spans="1:10" ht="19.5" customHeight="1" x14ac:dyDescent="0.25">
      <c r="A51" s="148"/>
      <c r="B51" s="39" t="s">
        <v>39</v>
      </c>
      <c r="C51" s="40" t="e">
        <f>IF(C39=0,0,IF((C45-C39-C48-C49-C50-C52)&lt;0,"NETOČNO",C45-C39-C48-C49-C50-C52))</f>
        <v>#VALUE!</v>
      </c>
      <c r="D51" s="67"/>
      <c r="F51"/>
      <c r="G51" s="16"/>
    </row>
    <row r="52" spans="1:10" ht="17.25" customHeight="1" x14ac:dyDescent="0.25">
      <c r="A52" s="61"/>
      <c r="B52" s="74" t="s">
        <v>53</v>
      </c>
      <c r="C52" s="81" t="e">
        <f>IF((C38-C37)&lt;0,"NETOČNO",(C38-C37))</f>
        <v>#VALUE!</v>
      </c>
      <c r="D52" s="72" t="s">
        <v>52</v>
      </c>
      <c r="F52"/>
      <c r="G52" s="16"/>
    </row>
    <row r="53" spans="1:10" ht="17.25" customHeight="1" x14ac:dyDescent="0.25">
      <c r="A53" s="61"/>
      <c r="B53" s="18" t="s">
        <v>2</v>
      </c>
      <c r="C53" s="62">
        <f>IF(OR(C22=0,C45=0),0,IF(C45-C39-C52&lt;C54,"NETOČNO",C45-C39-C52))</f>
        <v>0</v>
      </c>
      <c r="D53" s="72"/>
      <c r="F53"/>
      <c r="G53" s="16"/>
    </row>
    <row r="54" spans="1:10" ht="17.25" customHeight="1" x14ac:dyDescent="0.25">
      <c r="A54" s="61"/>
      <c r="B54" s="74" t="s">
        <v>56</v>
      </c>
      <c r="C54" s="81" t="e">
        <f>SUM(C48:C51)</f>
        <v>#VALUE!</v>
      </c>
      <c r="D54" s="82"/>
      <c r="F54"/>
      <c r="G54" s="16"/>
    </row>
    <row r="55" spans="1:10" ht="24" x14ac:dyDescent="0.25">
      <c r="B55" s="14" t="s">
        <v>44</v>
      </c>
      <c r="C55" s="76">
        <f>CEILING(C23*30/60,0.5)</f>
        <v>0</v>
      </c>
      <c r="D55" s="30" t="s">
        <v>60</v>
      </c>
      <c r="F55"/>
      <c r="G55" s="16"/>
    </row>
    <row r="56" spans="1:10" ht="3.75" customHeight="1" x14ac:dyDescent="0.25">
      <c r="C56" s="41"/>
      <c r="D56" s="67"/>
      <c r="G56" s="16"/>
    </row>
    <row r="57" spans="1:10" s="16" customFormat="1" ht="15.75" x14ac:dyDescent="0.25">
      <c r="B57" s="18" t="s">
        <v>31</v>
      </c>
      <c r="C57" s="29">
        <f>IF(OR(C22=0,C45=0),0,C39+C53+C23+C55)</f>
        <v>0</v>
      </c>
      <c r="D57" s="138" t="str">
        <f>IF(C45&gt;C42,"SMANJI UGOVOR O RADU",IF(C57&lt;C45,"PREMALO","TOČNO"))</f>
        <v>TOČNO</v>
      </c>
      <c r="E57" s="139"/>
      <c r="H57" s="17"/>
      <c r="I57" s="17"/>
      <c r="J57" s="17"/>
    </row>
    <row r="59" spans="1:10" x14ac:dyDescent="0.25">
      <c r="B59" s="17" t="s">
        <v>32</v>
      </c>
    </row>
    <row r="60" spans="1:10" x14ac:dyDescent="0.25">
      <c r="B60" s="92" t="s">
        <v>71</v>
      </c>
    </row>
    <row r="61" spans="1:10" x14ac:dyDescent="0.25">
      <c r="B61" s="101" t="s">
        <v>90</v>
      </c>
    </row>
    <row r="62" spans="1:10" ht="45" x14ac:dyDescent="0.25">
      <c r="B62" s="42" t="s">
        <v>33</v>
      </c>
    </row>
  </sheetData>
  <sheetProtection sheet="1" objects="1" scenarios="1"/>
  <protectedRanges>
    <protectedRange sqref="C23 C45 C17:C21 C26:C36" name="Raspon1"/>
    <protectedRange sqref="C8:C9" name="Raspon1_1"/>
    <protectedRange sqref="C16" name="Raspon1_2"/>
  </protectedRanges>
  <mergeCells count="12">
    <mergeCell ref="D57:E57"/>
    <mergeCell ref="A7:A9"/>
    <mergeCell ref="E8:F8"/>
    <mergeCell ref="E9:F9"/>
    <mergeCell ref="B14:C14"/>
    <mergeCell ref="A16:A21"/>
    <mergeCell ref="D22:F22"/>
    <mergeCell ref="B25:C25"/>
    <mergeCell ref="A26:A36"/>
    <mergeCell ref="A41:C41"/>
    <mergeCell ref="A47:C47"/>
    <mergeCell ref="A48:A51"/>
  </mergeCells>
  <conditionalFormatting sqref="D22">
    <cfRule type="containsText" dxfId="57" priority="27" operator="containsText" text="NEPUNO">
      <formula>NOT(ISERROR(SEARCH("NEPUNO",D22)))</formula>
    </cfRule>
    <cfRule type="containsText" dxfId="56" priority="28" operator="containsText" text="PRAVO NA PUNO">
      <formula>NOT(ISERROR(SEARCH("PRAVO NA PUNO",D22)))</formula>
    </cfRule>
    <cfRule type="containsText" dxfId="55" priority="29" operator="containsText" text="PREVIŠE">
      <formula>NOT(ISERROR(SEARCH("PREVIŠE",D22)))</formula>
    </cfRule>
  </conditionalFormatting>
  <conditionalFormatting sqref="C23">
    <cfRule type="cellIs" dxfId="54" priority="22" operator="greaterThan">
      <formula>0</formula>
    </cfRule>
  </conditionalFormatting>
  <conditionalFormatting sqref="C22">
    <cfRule type="cellIs" dxfId="53" priority="21" operator="equal">
      <formula>"NETOČNO"</formula>
    </cfRule>
  </conditionalFormatting>
  <conditionalFormatting sqref="D57">
    <cfRule type="cellIs" dxfId="52" priority="9" operator="equal">
      <formula>"TOČNO"</formula>
    </cfRule>
    <cfRule type="cellIs" dxfId="51" priority="13" operator="equal">
      <formula>"SMANJI UGOVOR O RADU"</formula>
    </cfRule>
    <cfRule type="cellIs" dxfId="50" priority="20" operator="equal">
      <formula>"PREMALO"</formula>
    </cfRule>
  </conditionalFormatting>
  <conditionalFormatting sqref="D45">
    <cfRule type="cellIs" dxfId="49" priority="15" operator="equal">
      <formula>"SAMO AKO RADI U VIŠE ŠKOLA"</formula>
    </cfRule>
    <cfRule type="cellIs" dxfId="48" priority="16" operator="equal">
      <formula>"TOČNO"</formula>
    </cfRule>
    <cfRule type="cellIs" dxfId="47" priority="17" operator="equal">
      <formula>"PREVIŠE"</formula>
    </cfRule>
    <cfRule type="cellIs" dxfId="46" priority="18" operator="equal">
      <formula>"NE MOŽE PREKOVREMENI"</formula>
    </cfRule>
    <cfRule type="cellIs" dxfId="45" priority="19" operator="equal">
      <formula>"PREVIŠE"</formula>
    </cfRule>
  </conditionalFormatting>
  <conditionalFormatting sqref="D46">
    <cfRule type="cellIs" dxfId="44" priority="14" operator="equal">
      <formula>"POVEĆAJ UGOVOR O RADU"</formula>
    </cfRule>
  </conditionalFormatting>
  <conditionalFormatting sqref="E19">
    <cfRule type="containsText" dxfId="43" priority="7" operator="containsText" text="NE MOŽE BITI UPISANO">
      <formula>NOT(ISERROR(SEARCH("NE MOŽE BITI UPISANO",E19)))</formula>
    </cfRule>
    <cfRule type="cellIs" dxfId="42" priority="11" operator="equal">
      <formula>"NE MOŽE BITI UPISANO NA OBA MJESTA"</formula>
    </cfRule>
  </conditionalFormatting>
  <conditionalFormatting sqref="E35">
    <cfRule type="containsText" dxfId="41" priority="6" operator="containsText" text="NE MOŽE BITI UPISANO">
      <formula>NOT(ISERROR(SEARCH("NE MOŽE BITI UPISANO",E35)))</formula>
    </cfRule>
    <cfRule type="cellIs" dxfId="40" priority="10" operator="equal">
      <formula>"NE MOŽE BITI UPISANO NA OBA MJESTA"</formula>
    </cfRule>
  </conditionalFormatting>
  <conditionalFormatting sqref="E18">
    <cfRule type="containsText" dxfId="39" priority="5" operator="containsText" text="ZBROJ">
      <formula>NOT(ISERROR(SEARCH("ZBROJ",E18)))</formula>
    </cfRule>
    <cfRule type="cellIs" dxfId="38" priority="8" operator="equal">
      <formula>"NE MOŽE ZBOG ČLANKA 13. STAVAK 11"</formula>
    </cfRule>
  </conditionalFormatting>
  <conditionalFormatting sqref="D22:F22">
    <cfRule type="containsText" dxfId="37" priority="2" operator="containsText" text="SMANJI BROJ SATI">
      <formula>NOT(ISERROR(SEARCH("SMANJI BROJ SATI",D22)))</formula>
    </cfRule>
    <cfRule type="containsText" dxfId="36" priority="3" operator="containsText" text="PRAVO NA PUNO">
      <formula>NOT(ISERROR(SEARCH("PRAVO NA PUNO",D22)))</formula>
    </cfRule>
    <cfRule type="containsText" dxfId="35" priority="4" operator="containsText" text="UNESITE NORMU">
      <formula>NOT(ISERROR(SEARCH("UNESITE NORMU",D22)))</formula>
    </cfRule>
  </conditionalFormatting>
  <conditionalFormatting sqref="E8:F9">
    <cfRule type="containsText" dxfId="34" priority="1" operator="containsText" text="NE MOŽE BITI UPISANO">
      <formula>NOT(ISERROR(SEARCH("NE MOŽE BITI UPISANO",E8)))</formula>
    </cfRule>
  </conditionalFormatting>
  <dataValidations count="19">
    <dataValidation type="whole" operator="lessThanOrEqual" allowBlank="1" showInputMessage="1" showErrorMessage="1" errorTitle="NAJVEĆI BROJ SATI-čl.8. st.8." error="NAJVIŠE 1 SAT" promptTitle="NAJVEĆI BROJ SATI" prompt="Najviše 1 sat" sqref="C34">
      <formula1>1</formula1>
    </dataValidation>
    <dataValidation type="whole" operator="lessThanOrEqual" allowBlank="1" showInputMessage="1" showErrorMessage="1" errorTitle="NAJVEĆI BROJ SATI-čl.8. st.3." error="NAJVIŠE 2 SATA" promptTitle="NAJVEĆI BROJ SATI" prompt="Najviše 2 sata" sqref="C33">
      <formula1>2</formula1>
    </dataValidation>
    <dataValidation type="whole" operator="equal" allowBlank="1" showInputMessage="1" showErrorMessage="1" errorTitle="NAJVEĆI BROJ SATI-čl.8. st.6." error="2 SATA ILI SUGLASNOST MZO" promptTitle="NAJVEĆI BROJ SATI" prompt="2 SATA ILI SUGLASNOST MZO" sqref="C30">
      <formula1>2</formula1>
    </dataValidation>
    <dataValidation type="whole" operator="lessThanOrEqual" allowBlank="1" showInputMessage="1" showErrorMessage="1" errorTitle="NAJVEĆI BROJ SATI-čl.8. st.4." error="NAJVIŠE 2 SATA" promptTitle="NAJVEĆI BROJ SATI" prompt="Najviše 2 sata" sqref="C29">
      <formula1>2</formula1>
    </dataValidation>
    <dataValidation type="whole" operator="lessThanOrEqual" allowBlank="1" showInputMessage="1" showErrorMessage="1" errorTitle="NAJVEĆI BROJ SATI-čl.8. st.11." error="NAJVIŠE 3 SATA" promptTitle="NAJVEĆI BROJ SATI" prompt="Najviše 3 sata" sqref="C27:C28 C31:C32">
      <formula1>3</formula1>
    </dataValidation>
    <dataValidation type="list" allowBlank="1" showDropDown="1" showInputMessage="1" showErrorMessage="1" errorTitle="UMANJENJE RADNE OBVEZE" error="2, 4, 6 SATI ILI PRAZNO" prompt=" 2, 4, 6 SATI ILI PRAZNO" sqref="C21">
      <formula1>"2,4,6"</formula1>
    </dataValidation>
    <dataValidation type="list" allowBlank="1" showInputMessage="1" showErrorMessage="1" errorTitle="OPTIMALNA ILI MINIMALNA NORMA" error="SAMO 16 ILI 18 SATI" promptTitle="OPTIMALNA ILI MINIMALNA NORMA" prompt="UNESITE 16 ILI 18" sqref="C44">
      <formula1>"16,18"</formula1>
    </dataValidation>
    <dataValidation type="list" allowBlank="1" showDropDown="1" showInputMessage="1" showErrorMessage="1" errorTitle="Članak 13.stavak (7)" error="1 ILI 2 SATA ILI PRAZNO" prompt="1 ILI 2 SATA ILI PRAZNO" sqref="C18">
      <formula1>"1,2"</formula1>
    </dataValidation>
    <dataValidation type="whole" operator="lessThanOrEqual" allowBlank="1" showInputMessage="1" showErrorMessage="1" errorTitle="UGOVOR O RADU" error="Mora biti manji ili jednak X (vrijednost u ćeliji C42)." promptTitle="UGOVOR O RADU" prompt="UPIŠITE BROJ SATI" sqref="C45">
      <formula1>C42</formula1>
    </dataValidation>
    <dataValidation allowBlank="1" showInputMessage="1" showErrorMessage="1" promptTitle="PREKOVREMENI" prompt="UPIŠITE BROJ SATI" sqref="C23"/>
    <dataValidation type="list" allowBlank="1" showDropDown="1" showInputMessage="1" showErrorMessage="1" errorTitle="NAJVEĆI BROJ SATI" error="MOŽE BITI 1, 2 ILI 3 SATA ILI PRAZNO" promptTitle="MOGUĆI BROJ SATI" prompt="1 , 2 , 3 SATA ili PRAZNO" sqref="C35">
      <formula1>"1,2,3"</formula1>
    </dataValidation>
    <dataValidation type="decimal" operator="lessThanOrEqual" allowBlank="1" showInputMessage="1" showErrorMessage="1" errorTitle="NAJVEĆI BROJ SATI" error="NAJVIŠE 6 SATI!" promptTitle="NAJVEĆI BROJ SATI" prompt="Najviše 6 sati!" sqref="C26">
      <formula1>6</formula1>
    </dataValidation>
    <dataValidation type="list" allowBlank="1" showDropDown="1" showInputMessage="1" showErrorMessage="1" error="MOŽE BITI 1, 2 ILI 3 SATA ILI PRAZNO" promptTitle="MOGUĆI BROJ SATI" prompt="1 , 2 , 3 SATA ili PRAZNO" sqref="C19">
      <formula1>"1,2,3"</formula1>
    </dataValidation>
    <dataValidation type="list" allowBlank="1" showDropDown="1" showInputMessage="1" showErrorMessage="1" errorTitle="UMANJENJE RADNE OBVEZE" error="2 SATA ILI PRAZNO" prompt=" 2 SATA ILI PRAZNO" sqref="C20">
      <formula1>"2"</formula1>
    </dataValidation>
    <dataValidation type="list" allowBlank="1" showDropDown="1" showInputMessage="1" showErrorMessage="1" errorTitle="SATA RAZREDNIKA" error="0 ILI 2 SATA ILI PRAZNO" prompt="0 ILI 2 SATA ILI PRAZNO" sqref="C17">
      <formula1>"0,2"</formula1>
    </dataValidation>
    <dataValidation type="list" allowBlank="1" showDropDown="1" showInputMessage="1" showErrorMessage="1" errorTitle="UMANJENJE RADNE OBAVEZE" error="2 SATA ILI PRAZNO" promptTitle="MOGUĆI BROJ SATI" prompt="2  SATA ili PRAZNO_x000a_" sqref="C36">
      <formula1>"2"</formula1>
    </dataValidation>
    <dataValidation type="list" allowBlank="1" showInputMessage="1" showErrorMessage="1" errorTitle="OPTIMALNA NORMA" error="MOŽE BITI 19 SATI ILI PRAZNO" promptTitle="OPTIMALNA NORMA" prompt="UNESITE 19 SATI ILI OSTAVITE PRAZNO" sqref="C8">
      <formula1>"19"</formula1>
    </dataValidation>
    <dataValidation type="list" allowBlank="1" showInputMessage="1" showErrorMessage="1" errorTitle="MINIMALNA NORMA" error="UNESITE 17 SATI ILI OSTAVITE PRAZNO" promptTitle="MINIMALNA NORMA" prompt="UNESITE 17 SATI ILI OSTAVITE PRAZNO." sqref="C9">
      <formula1>"17"</formula1>
    </dataValidation>
    <dataValidation type="decimal" operator="lessThanOrEqual" allowBlank="1" showInputMessage="1" showErrorMessage="1" errorTitle="MAKSIMALNO" error="NAJVIŠE 21 SAT" prompt="NAJVIŠE 21 SAT ZA PUNO RADNO VRIJEME" sqref="C16">
      <formula1>21</formula1>
    </dataValidation>
  </dataValidations>
  <printOptions horizontalCentered="1"/>
  <pageMargins left="0.31496062992125984" right="0.31496062992125984" top="0.55118110236220474" bottom="0.55118110236220474" header="0.31496062992125984" footer="0.31496062992125984"/>
  <pageSetup paperSize="9" scale="58" orientation="portrait" verticalDpi="0" r:id="rId1"/>
  <extLst>
    <ext xmlns:x14="http://schemas.microsoft.com/office/spreadsheetml/2009/9/main" uri="{78C0D931-6437-407d-A8EE-F0AAD7539E65}">
      <x14:conditionalFormattings>
        <x14:conditionalFormatting xmlns:xm="http://schemas.microsoft.com/office/excel/2006/main">
          <x14:cfRule type="containsText" priority="23" operator="containsText" id="{036B61BF-7499-4742-8AD4-574D4F4BD3DD}">
            <xm:f>NOT(ISERROR(SEARCH("PREVIŠE",E37)))</xm:f>
            <xm:f>"PREVIŠE"</xm:f>
            <x14:dxf>
              <font>
                <color rgb="FF9C0006"/>
              </font>
              <fill>
                <patternFill>
                  <bgColor rgb="FFFFC7CE"/>
                </patternFill>
              </fill>
            </x14:dxf>
          </x14:cfRule>
          <x14:cfRule type="containsText" priority="24" operator="containsText" id="{6D3816C8-D4C7-4A52-B682-0DA20B2A0EE2}">
            <xm:f>NOT(ISERROR(SEARCH("PREMALO",E37)))</xm:f>
            <xm:f>"PREMALO"</xm:f>
            <x14:dxf>
              <font>
                <color rgb="FF9C0006"/>
              </font>
              <fill>
                <patternFill>
                  <bgColor rgb="FFFFC7CE"/>
                </patternFill>
              </fill>
            </x14:dxf>
          </x14:cfRule>
          <x14:cfRule type="containsText" priority="25" operator="containsText" id="{E490CDD9-EC5B-4484-A819-77C1F81C038E}">
            <xm:f>NOT(ISERROR(SEARCH("TOČNO",E37)))</xm:f>
            <xm:f>"TOČNO"</xm:f>
            <x14:dxf>
              <font>
                <color rgb="FF006100"/>
              </font>
              <fill>
                <patternFill>
                  <bgColor rgb="FFC6EFCE"/>
                </patternFill>
              </fill>
            </x14:dxf>
          </x14:cfRule>
          <x14:cfRule type="containsText" priority="26" operator="containsText" id="{57B4F34E-0910-4A8B-871A-5BF3B9B34CC2}">
            <xm:f>NOT(ISERROR(SEARCH("NAJMANJE 1 SAT",E37)))</xm:f>
            <xm:f>"NAJMANJE 1 SAT"</xm:f>
            <x14:dxf>
              <font>
                <color rgb="FF9C0006"/>
              </font>
              <fill>
                <patternFill>
                  <bgColor rgb="FFFFC7CE"/>
                </patternFill>
              </fill>
            </x14:dxf>
          </x14:cfRule>
          <xm:sqref>E37</xm:sqref>
        </x14:conditionalFormatting>
        <x14:conditionalFormatting xmlns:xm="http://schemas.microsoft.com/office/excel/2006/main">
          <x14:cfRule type="containsText" priority="12" operator="containsText" id="{135E2064-767C-4699-931C-E2C06354C821}">
            <xm:f>NOT(ISERROR(SEARCH("UNESITE ILI OPTIMALNU ILI MINIMALNU NORMU",E8)))</xm:f>
            <xm:f>"UNESITE ILI OPTIMALNU ILI MINIMALNU NORMU"</xm:f>
            <x14:dxf>
              <font>
                <color rgb="FF006100"/>
              </font>
              <fill>
                <patternFill>
                  <bgColor rgb="FFC6EFCE"/>
                </patternFill>
              </fill>
            </x14:dxf>
          </x14:cfRule>
          <xm:sqref>E8:E9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62"/>
  <sheetViews>
    <sheetView showGridLines="0" zoomScaleNormal="100" workbookViewId="0">
      <selection activeCell="C8" sqref="C8"/>
    </sheetView>
  </sheetViews>
  <sheetFormatPr defaultColWidth="9.140625" defaultRowHeight="15" x14ac:dyDescent="0.25"/>
  <cols>
    <col min="1" max="1" width="3.7109375" style="16" customWidth="1"/>
    <col min="2" max="2" width="36.42578125" style="17" customWidth="1"/>
    <col min="3" max="3" width="18.28515625" style="17" bestFit="1" customWidth="1"/>
    <col min="4" max="4" width="17.28515625" style="16" customWidth="1"/>
    <col min="5" max="5" width="22.7109375" style="17" bestFit="1" customWidth="1"/>
    <col min="6" max="6" width="14" style="17" bestFit="1" customWidth="1"/>
    <col min="7" max="7" width="9.140625" style="17"/>
    <col min="8" max="8" width="13.7109375" style="17" bestFit="1" customWidth="1"/>
    <col min="9" max="16384" width="9.140625" style="17"/>
  </cols>
  <sheetData>
    <row r="1" spans="1:7" x14ac:dyDescent="0.25">
      <c r="C1" s="93" t="s">
        <v>72</v>
      </c>
      <c r="E1" s="47"/>
      <c r="G1" s="16"/>
    </row>
    <row r="2" spans="1:7" ht="8.25" customHeight="1" x14ac:dyDescent="0.25">
      <c r="D2" s="17"/>
      <c r="G2" s="16"/>
    </row>
    <row r="3" spans="1:7" ht="15.75" x14ac:dyDescent="0.25">
      <c r="B3" s="1" t="s">
        <v>68</v>
      </c>
      <c r="C3" s="88">
        <v>18</v>
      </c>
      <c r="D3" s="52"/>
      <c r="E3" s="48"/>
      <c r="G3" s="16"/>
    </row>
    <row r="4" spans="1:7" ht="15.75" x14ac:dyDescent="0.25">
      <c r="B4" s="2" t="s">
        <v>69</v>
      </c>
      <c r="C4" s="89">
        <v>20</v>
      </c>
      <c r="D4" s="52"/>
      <c r="E4" s="49"/>
      <c r="G4" s="16"/>
    </row>
    <row r="5" spans="1:7" ht="15.75" x14ac:dyDescent="0.25">
      <c r="B5" s="3" t="s">
        <v>70</v>
      </c>
      <c r="C5" s="90">
        <v>22</v>
      </c>
      <c r="D5" s="52"/>
      <c r="E5" s="50"/>
      <c r="G5" s="16"/>
    </row>
    <row r="6" spans="1:7" ht="5.0999999999999996" customHeight="1" x14ac:dyDescent="0.25">
      <c r="B6" s="4"/>
      <c r="C6" s="5"/>
      <c r="E6" s="50"/>
      <c r="G6" s="16"/>
    </row>
    <row r="7" spans="1:7" ht="60" x14ac:dyDescent="0.25">
      <c r="A7" s="140" t="s">
        <v>6</v>
      </c>
      <c r="B7" s="19" t="s">
        <v>34</v>
      </c>
      <c r="C7" s="20">
        <v>24</v>
      </c>
      <c r="D7" s="63" t="s">
        <v>7</v>
      </c>
      <c r="E7" s="63"/>
      <c r="F7"/>
      <c r="G7" s="16"/>
    </row>
    <row r="8" spans="1:7" ht="39.950000000000003" customHeight="1" x14ac:dyDescent="0.25">
      <c r="A8" s="140"/>
      <c r="B8" s="22" t="s">
        <v>40</v>
      </c>
      <c r="C8" s="95">
        <v>20</v>
      </c>
      <c r="D8" s="63" t="s">
        <v>8</v>
      </c>
      <c r="E8" s="141" t="str">
        <f>IF(AND(COUNTBLANK(C8),COUNTBLANK(C9)),"UNESITE ILI OPTIMALNU ILI MINIMALNU NORMU",IF(OR(COUNTBLANK(C8),COUNTBLANK(C9)),"","NE MOŽE BITI UPISANO NA OBA MJESTA (ili OPTIMALNA ili MINIMALNA NORMA)"))</f>
        <v/>
      </c>
      <c r="F8" s="141"/>
      <c r="G8" s="16"/>
    </row>
    <row r="9" spans="1:7" ht="69.95" customHeight="1" x14ac:dyDescent="0.25">
      <c r="A9" s="140"/>
      <c r="B9" s="19" t="s">
        <v>73</v>
      </c>
      <c r="C9" s="96"/>
      <c r="D9" s="63" t="s">
        <v>9</v>
      </c>
      <c r="E9" s="141" t="str">
        <f>IF(AND(COUNTBLANK(C8),COUNTBLANK(C9)),"UNESITE ILI OPTIMALNU ILI MINIMALNU NORMU",IF(OR(COUNTBLANK(C8),COUNTBLANK(C9)),"","NE MOŽE BITI UPISANO NA OBA MJESTA (ili OPTIMALNA ili MINIMALNA NORMA)"))</f>
        <v/>
      </c>
      <c r="F9" s="141"/>
      <c r="G9" s="16"/>
    </row>
    <row r="10" spans="1:7" ht="21.75" customHeight="1" x14ac:dyDescent="0.25">
      <c r="A10" s="98" t="s">
        <v>10</v>
      </c>
      <c r="B10" s="22" t="s">
        <v>35</v>
      </c>
      <c r="C10" s="23">
        <v>40</v>
      </c>
      <c r="D10" s="69" t="s">
        <v>10</v>
      </c>
      <c r="E10" s="63"/>
      <c r="F10"/>
      <c r="G10" s="16"/>
    </row>
    <row r="11" spans="1:7" ht="9.9499999999999993" customHeight="1" x14ac:dyDescent="0.25">
      <c r="A11" s="46"/>
      <c r="B11" s="51"/>
      <c r="C11" s="51"/>
      <c r="D11" s="51"/>
      <c r="E11" s="51"/>
      <c r="F11"/>
      <c r="G11" s="16"/>
    </row>
    <row r="12" spans="1:7" ht="18.75" x14ac:dyDescent="0.25">
      <c r="A12" s="46"/>
      <c r="B12" s="64" t="s">
        <v>46</v>
      </c>
      <c r="C12" s="59">
        <v>22</v>
      </c>
      <c r="D12" s="51"/>
      <c r="E12" s="51"/>
      <c r="F12"/>
      <c r="G12" s="16"/>
    </row>
    <row r="13" spans="1:7" ht="7.5" customHeight="1" x14ac:dyDescent="0.25">
      <c r="A13" s="46"/>
      <c r="B13" s="46"/>
      <c r="C13" s="46"/>
      <c r="D13" s="46"/>
      <c r="E13" s="51"/>
      <c r="F13"/>
      <c r="G13" s="16"/>
    </row>
    <row r="14" spans="1:7" ht="15" customHeight="1" x14ac:dyDescent="0.25">
      <c r="B14" s="142" t="s">
        <v>11</v>
      </c>
      <c r="C14" s="142"/>
      <c r="D14" s="57"/>
      <c r="F14"/>
      <c r="G14" s="16"/>
    </row>
    <row r="15" spans="1:7" ht="4.5" customHeight="1" x14ac:dyDescent="0.25">
      <c r="B15" s="84"/>
      <c r="C15" s="84"/>
      <c r="D15" s="84"/>
      <c r="G15" s="16"/>
    </row>
    <row r="16" spans="1:7" x14ac:dyDescent="0.25">
      <c r="A16" s="140" t="s">
        <v>12</v>
      </c>
      <c r="B16" s="6" t="s">
        <v>61</v>
      </c>
      <c r="C16" s="24"/>
      <c r="D16" s="63" t="s">
        <v>13</v>
      </c>
      <c r="E16" s="63"/>
      <c r="F16" s="21"/>
      <c r="G16" s="16"/>
    </row>
    <row r="17" spans="1:14" ht="27.95" customHeight="1" x14ac:dyDescent="0.25">
      <c r="A17" s="140"/>
      <c r="B17" s="6" t="s">
        <v>81</v>
      </c>
      <c r="C17" s="24"/>
      <c r="D17" s="63" t="s">
        <v>14</v>
      </c>
      <c r="E17" s="63"/>
      <c r="F17" s="21"/>
      <c r="G17" s="16"/>
    </row>
    <row r="18" spans="1:14" ht="48" x14ac:dyDescent="0.25">
      <c r="A18" s="140"/>
      <c r="B18" s="6" t="s">
        <v>80</v>
      </c>
      <c r="C18" s="24"/>
      <c r="D18" s="63" t="s">
        <v>15</v>
      </c>
      <c r="E18" s="100" t="str">
        <f>IF(SUM(C18:C19,C27:C32,C35)&gt;3,"ZBROJ: C3+C4+D2+D3+D4+D5+D6+D7+D10 MOŽE BITI NAJVIŠE 3(TRI) SATA ZBOG ČLANKA 13. STAVAK 11. PRAVILNIKA","")</f>
        <v/>
      </c>
      <c r="F18" s="100"/>
      <c r="G18" s="100"/>
      <c r="H18" s="100"/>
    </row>
    <row r="19" spans="1:14" ht="27.95" customHeight="1" x14ac:dyDescent="0.25">
      <c r="A19" s="140"/>
      <c r="B19" s="7" t="s">
        <v>89</v>
      </c>
      <c r="C19" s="24"/>
      <c r="D19" s="63" t="s">
        <v>16</v>
      </c>
      <c r="E19" s="85" t="str">
        <f>IF(OR(COUNTBLANK(C19),COUNTBLANK(C35)),"","NE MOŽE BITI UPISANO NA OBA MJESTA C4 i D10")</f>
        <v/>
      </c>
      <c r="F19" s="21"/>
      <c r="G19" s="16"/>
      <c r="N19" s="25"/>
    </row>
    <row r="20" spans="1:14" ht="27.95" customHeight="1" x14ac:dyDescent="0.25">
      <c r="A20" s="140"/>
      <c r="B20" s="8" t="s">
        <v>36</v>
      </c>
      <c r="C20" s="24"/>
      <c r="D20" s="63" t="s">
        <v>47</v>
      </c>
      <c r="E20" s="63" t="str">
        <f>IF(OR(COUNTBLANK(C20),COUNTBLANK(C36)),"","NE MOŽE BITI UPISANO NA OBA MJESTA")</f>
        <v/>
      </c>
      <c r="F20" s="21"/>
      <c r="G20" s="16"/>
    </row>
    <row r="21" spans="1:14" ht="27.95" customHeight="1" x14ac:dyDescent="0.25">
      <c r="A21" s="140"/>
      <c r="B21" s="6" t="s">
        <v>79</v>
      </c>
      <c r="C21" s="24"/>
      <c r="D21" s="63" t="s">
        <v>57</v>
      </c>
      <c r="E21" s="63"/>
      <c r="F21" s="21"/>
      <c r="G21" s="16"/>
      <c r="J21"/>
    </row>
    <row r="22" spans="1:14" ht="28.5" customHeight="1" x14ac:dyDescent="0.25">
      <c r="B22" s="26" t="s">
        <v>17</v>
      </c>
      <c r="C22" s="75">
        <f>IF(AND(COUNTBLANK(E8),COUNTBLANK(E9),COUNTBLANK(E18),COUNTBLANK(E19),COUNTBLANK(E20)),SUM(C16:C21),"NETOČNO")</f>
        <v>0</v>
      </c>
      <c r="D22" s="143" t="str">
        <f>IF(AND(ISBLANK(C8),ISBLANK(C9)),"UNESITE NORMU ili A2 ili A3",IF(C22=0,"-",IF(C22&gt;C12,"PREVIŠE",IF(AND(C8=C4,C22&gt;=C8),"PRAVO NA PUNO",IF(AND(C8=C4,C22&lt;C8),"NEPUNO",IF(AND(C9=C3,C22&lt;C9),"NEPUNO-POVEĆAJ BROJ SATI ILI ODABERI OPTIMALNO ZADUŽENJE",IF(AND(C9=C3,C22&gt;C9+1),"SMANJI BROJ SATI ILI ODABERI OPTIMALNO ZADUŽENJE","PRAVO NA PUNO")))))))</f>
        <v>-</v>
      </c>
      <c r="E22" s="144"/>
      <c r="F22" s="144"/>
      <c r="G22" s="53"/>
      <c r="J22"/>
    </row>
    <row r="23" spans="1:14" ht="27.75" customHeight="1" x14ac:dyDescent="0.25">
      <c r="B23" s="65" t="s">
        <v>3</v>
      </c>
      <c r="C23" s="58"/>
      <c r="D23" s="43" t="s">
        <v>58</v>
      </c>
      <c r="E23" s="68"/>
      <c r="F23" s="97"/>
      <c r="G23" s="53"/>
    </row>
    <row r="24" spans="1:14" ht="8.25" customHeight="1" x14ac:dyDescent="0.25">
      <c r="B24" s="65"/>
      <c r="C24" s="65"/>
      <c r="D24" s="43"/>
      <c r="E24" s="68"/>
      <c r="F24" s="97"/>
      <c r="G24" s="53"/>
    </row>
    <row r="25" spans="1:14" ht="15" customHeight="1" x14ac:dyDescent="0.25">
      <c r="B25" s="145" t="s">
        <v>18</v>
      </c>
      <c r="C25" s="145"/>
      <c r="D25" s="66"/>
      <c r="E25" s="66"/>
      <c r="F25" s="27"/>
      <c r="G25" s="16"/>
      <c r="H25"/>
    </row>
    <row r="26" spans="1:14" ht="27.95" customHeight="1" x14ac:dyDescent="0.25">
      <c r="A26" s="140" t="s">
        <v>19</v>
      </c>
      <c r="B26" s="9" t="s">
        <v>37</v>
      </c>
      <c r="C26" s="24"/>
      <c r="D26" s="99" t="s">
        <v>20</v>
      </c>
      <c r="E26" s="30"/>
      <c r="F26"/>
      <c r="G26" s="16"/>
    </row>
    <row r="27" spans="1:14" ht="27.95" customHeight="1" x14ac:dyDescent="0.25">
      <c r="A27" s="140"/>
      <c r="B27" s="9" t="s">
        <v>74</v>
      </c>
      <c r="C27" s="24"/>
      <c r="D27" s="30" t="s">
        <v>21</v>
      </c>
      <c r="E27" s="30"/>
      <c r="F27"/>
      <c r="G27" s="16"/>
    </row>
    <row r="28" spans="1:14" ht="27.95" customHeight="1" x14ac:dyDescent="0.25">
      <c r="A28" s="140"/>
      <c r="B28" s="9" t="s">
        <v>76</v>
      </c>
      <c r="C28" s="24"/>
      <c r="D28" s="30" t="s">
        <v>22</v>
      </c>
      <c r="E28" s="30"/>
      <c r="F28"/>
      <c r="G28" s="16"/>
    </row>
    <row r="29" spans="1:14" ht="27.95" customHeight="1" x14ac:dyDescent="0.25">
      <c r="A29" s="140"/>
      <c r="B29" s="9" t="s">
        <v>75</v>
      </c>
      <c r="C29" s="24"/>
      <c r="D29" s="30" t="s">
        <v>23</v>
      </c>
      <c r="E29" s="30"/>
      <c r="F29"/>
      <c r="G29" s="16"/>
    </row>
    <row r="30" spans="1:14" ht="27.95" customHeight="1" x14ac:dyDescent="0.25">
      <c r="A30" s="140"/>
      <c r="B30" s="9" t="s">
        <v>221</v>
      </c>
      <c r="C30" s="24"/>
      <c r="D30" s="63" t="s">
        <v>50</v>
      </c>
      <c r="E30" s="30"/>
      <c r="F30"/>
      <c r="G30" s="16"/>
    </row>
    <row r="31" spans="1:14" ht="27.95" customHeight="1" x14ac:dyDescent="0.25">
      <c r="A31" s="140"/>
      <c r="B31" s="9" t="s">
        <v>77</v>
      </c>
      <c r="C31" s="24"/>
      <c r="D31" s="54" t="s">
        <v>51</v>
      </c>
      <c r="E31" s="30"/>
      <c r="F31"/>
      <c r="G31" s="16"/>
    </row>
    <row r="32" spans="1:14" ht="27.95" customHeight="1" x14ac:dyDescent="0.25">
      <c r="A32" s="140"/>
      <c r="B32" s="9" t="s">
        <v>87</v>
      </c>
      <c r="C32" s="24"/>
      <c r="D32" s="30" t="s">
        <v>82</v>
      </c>
      <c r="E32" s="30"/>
      <c r="F32"/>
      <c r="G32" s="16"/>
    </row>
    <row r="33" spans="1:13" ht="27.95" customHeight="1" x14ac:dyDescent="0.25">
      <c r="A33" s="140"/>
      <c r="B33" s="9" t="s">
        <v>78</v>
      </c>
      <c r="C33" s="24"/>
      <c r="D33" s="30" t="s">
        <v>83</v>
      </c>
      <c r="E33" s="30"/>
      <c r="F33"/>
      <c r="G33" s="16"/>
    </row>
    <row r="34" spans="1:13" ht="27.95" customHeight="1" x14ac:dyDescent="0.25">
      <c r="A34" s="140"/>
      <c r="B34" s="10" t="s">
        <v>88</v>
      </c>
      <c r="C34" s="24"/>
      <c r="D34" s="30" t="s">
        <v>84</v>
      </c>
      <c r="E34" s="30"/>
      <c r="F34"/>
      <c r="G34" s="16"/>
    </row>
    <row r="35" spans="1:13" ht="24" x14ac:dyDescent="0.25">
      <c r="A35" s="140"/>
      <c r="B35" s="7" t="s">
        <v>89</v>
      </c>
      <c r="C35" s="24"/>
      <c r="D35" s="63" t="s">
        <v>85</v>
      </c>
      <c r="E35" s="85" t="str">
        <f>IF(OR(COUNTBLANK(C19),COUNTBLANK(C35)),"","NE MOŽE BITI UPISANO NA OBA MJESTA C4 i D10")</f>
        <v/>
      </c>
      <c r="F35"/>
      <c r="G35" s="16"/>
    </row>
    <row r="36" spans="1:13" ht="27.95" customHeight="1" x14ac:dyDescent="0.25">
      <c r="A36" s="140"/>
      <c r="B36" s="11" t="s">
        <v>36</v>
      </c>
      <c r="C36" s="24"/>
      <c r="D36" s="54" t="s">
        <v>86</v>
      </c>
      <c r="E36" s="63" t="str">
        <f>IF(OR(COUNTBLANK(C20),COUNTBLANK(C36)),"","NE MOŽE BITI UPISANO NA OBA MJESTA")</f>
        <v/>
      </c>
      <c r="F36"/>
      <c r="G36" s="16"/>
      <c r="L36" s="28"/>
    </row>
    <row r="37" spans="1:13" ht="30" customHeight="1" x14ac:dyDescent="0.25">
      <c r="B37" s="12" t="s">
        <v>41</v>
      </c>
      <c r="C37" s="77" t="str">
        <f>IF(SUM(C26:C36)&lt;1,"NETOČNO",SUM(C26:C36))</f>
        <v>NETOČNO</v>
      </c>
      <c r="D37" s="63"/>
      <c r="E37" s="56" t="str">
        <f>IF(C37="NETOČNO","NAJMANJE 1 SAT NOO",IF(C37&lt;C38,"PREMALO",IF(C37&gt;C38,"PREVIŠE","TOČNO")))</f>
        <v>NAJMANJE 1 SAT NOO</v>
      </c>
      <c r="F37"/>
      <c r="G37" s="16"/>
    </row>
    <row r="38" spans="1:13" ht="30" x14ac:dyDescent="0.25">
      <c r="B38" s="73" t="s">
        <v>55</v>
      </c>
      <c r="C38" s="94">
        <f>C43-C22</f>
        <v>0</v>
      </c>
      <c r="D38" s="54"/>
      <c r="E38"/>
      <c r="F38" s="54"/>
      <c r="G38" s="16"/>
    </row>
    <row r="39" spans="1:13" ht="45" x14ac:dyDescent="0.25">
      <c r="B39" s="12" t="s">
        <v>45</v>
      </c>
      <c r="C39" s="60" t="e">
        <f>C22+C37</f>
        <v>#VALUE!</v>
      </c>
      <c r="D39" s="54"/>
      <c r="E39"/>
      <c r="F39" s="54"/>
      <c r="G39" s="16"/>
    </row>
    <row r="40" spans="1:13" x14ac:dyDescent="0.25">
      <c r="B40" s="54"/>
      <c r="C40" s="54"/>
      <c r="D40" s="54"/>
      <c r="E40" s="55"/>
      <c r="F40" s="54"/>
      <c r="G40" s="16"/>
    </row>
    <row r="41" spans="1:13" ht="15" customHeight="1" x14ac:dyDescent="0.25">
      <c r="A41" s="146" t="s">
        <v>24</v>
      </c>
      <c r="B41" s="146"/>
      <c r="C41" s="146"/>
      <c r="D41" s="70"/>
      <c r="E41" s="70"/>
      <c r="G41" s="16"/>
    </row>
    <row r="42" spans="1:13" ht="36" x14ac:dyDescent="0.25">
      <c r="A42" s="31" t="s">
        <v>25</v>
      </c>
      <c r="B42" s="6" t="s">
        <v>48</v>
      </c>
      <c r="C42" s="32">
        <f>IF(AND(C22&gt;=C3,C9=C3),C10,(IF(ROUND(C22*C10/C8,0)&gt;40,40,ROUND(C22*C10/C8,0))))</f>
        <v>0</v>
      </c>
      <c r="D42" s="45" t="s">
        <v>26</v>
      </c>
      <c r="F42"/>
      <c r="G42" s="16"/>
    </row>
    <row r="43" spans="1:13" ht="48" x14ac:dyDescent="0.25">
      <c r="A43" s="31" t="s">
        <v>27</v>
      </c>
      <c r="B43" s="6" t="s">
        <v>49</v>
      </c>
      <c r="C43" s="33">
        <f>ROUND(C7*C42/C10,0)</f>
        <v>0</v>
      </c>
      <c r="D43" s="63" t="s">
        <v>28</v>
      </c>
      <c r="F43"/>
      <c r="G43" s="16"/>
    </row>
    <row r="44" spans="1:13" ht="6" customHeight="1" x14ac:dyDescent="0.25">
      <c r="A44" s="86"/>
      <c r="B44" s="83"/>
      <c r="C44" s="87"/>
      <c r="D44" s="71"/>
      <c r="F44" s="21"/>
      <c r="G44" s="16"/>
    </row>
    <row r="45" spans="1:13" ht="24" x14ac:dyDescent="0.25">
      <c r="A45" s="31" t="s">
        <v>30</v>
      </c>
      <c r="B45" s="79" t="s">
        <v>54</v>
      </c>
      <c r="C45" s="35"/>
      <c r="D45" s="78" t="str">
        <f>IF(AND(C23&gt;0,C45&lt;C42),"NE MOŽE PREKOVREMENI",IF((C45&gt;C42),"PREVIŠE",(IF(C45=C42,"TOČNO","SAMO AKO RADI U VIŠE ŠKOLA"))))</f>
        <v>TOČNO</v>
      </c>
      <c r="F45" s="21"/>
      <c r="G45" s="16"/>
    </row>
    <row r="46" spans="1:13" ht="18.75" x14ac:dyDescent="0.25">
      <c r="A46" s="34"/>
      <c r="B46" s="15"/>
      <c r="C46" s="44"/>
      <c r="D46" s="80" t="str">
        <f>IF(ROUND(C45*C7/C10,0)&lt;C22,"POVEĆAJ UGOVOR O RADU",IF(C45*C7/C10&gt;C7,C7,""))</f>
        <v/>
      </c>
      <c r="F46" s="21"/>
      <c r="G46" s="16"/>
    </row>
    <row r="47" spans="1:13" s="16" customFormat="1" ht="15.75" x14ac:dyDescent="0.25">
      <c r="A47" s="147" t="s">
        <v>29</v>
      </c>
      <c r="B47" s="147"/>
      <c r="C47" s="147"/>
      <c r="D47" s="30"/>
      <c r="F47"/>
      <c r="H47" s="17"/>
      <c r="I47" s="17"/>
      <c r="J47" s="17"/>
      <c r="K47" s="17"/>
      <c r="L47" s="17"/>
      <c r="M47" s="17"/>
    </row>
    <row r="48" spans="1:13" ht="24" x14ac:dyDescent="0.25">
      <c r="A48" s="148" t="s">
        <v>0</v>
      </c>
      <c r="B48" s="6" t="s">
        <v>43</v>
      </c>
      <c r="C48" s="36">
        <f>CEILING(C16*30/60,0.5)</f>
        <v>0</v>
      </c>
      <c r="D48" s="30" t="s">
        <v>42</v>
      </c>
      <c r="F48"/>
      <c r="G48" s="16"/>
    </row>
    <row r="49" spans="1:10" ht="19.5" customHeight="1" x14ac:dyDescent="0.25">
      <c r="A49" s="148"/>
      <c r="B49" s="13" t="s">
        <v>1</v>
      </c>
      <c r="C49" s="37">
        <f>C17</f>
        <v>0</v>
      </c>
      <c r="D49" s="30" t="s">
        <v>14</v>
      </c>
      <c r="F49"/>
      <c r="G49" s="16"/>
    </row>
    <row r="50" spans="1:10" ht="28.5" customHeight="1" x14ac:dyDescent="0.25">
      <c r="A50" s="148"/>
      <c r="B50" s="7" t="s">
        <v>38</v>
      </c>
      <c r="C50" s="38">
        <f>IF(ISBLANK(C19),C35,C19)</f>
        <v>0</v>
      </c>
      <c r="D50" s="30" t="s">
        <v>59</v>
      </c>
      <c r="F50"/>
      <c r="G50" s="16"/>
    </row>
    <row r="51" spans="1:10" ht="19.5" customHeight="1" x14ac:dyDescent="0.25">
      <c r="A51" s="148"/>
      <c r="B51" s="39" t="s">
        <v>39</v>
      </c>
      <c r="C51" s="40" t="e">
        <f>IF(C39=0,0,IF((C45-C39-C48-C49-C50-C52)&lt;0,"NETOČNO",C45-C39-C48-C49-C50-C52))</f>
        <v>#VALUE!</v>
      </c>
      <c r="D51" s="67"/>
      <c r="F51"/>
      <c r="G51" s="16"/>
    </row>
    <row r="52" spans="1:10" ht="17.25" customHeight="1" x14ac:dyDescent="0.25">
      <c r="A52" s="61"/>
      <c r="B52" s="74" t="s">
        <v>53</v>
      </c>
      <c r="C52" s="81" t="e">
        <f>IF((C38-C37)&lt;0,"NETOČNO",(C38-C37))</f>
        <v>#VALUE!</v>
      </c>
      <c r="D52" s="72" t="s">
        <v>52</v>
      </c>
      <c r="F52"/>
      <c r="G52" s="16"/>
    </row>
    <row r="53" spans="1:10" ht="17.25" customHeight="1" x14ac:dyDescent="0.25">
      <c r="A53" s="61"/>
      <c r="B53" s="18" t="s">
        <v>2</v>
      </c>
      <c r="C53" s="62">
        <f>IF(OR(C22=0,C45=0),0,IF(C45-C39-C52&lt;C54,"NETOČNO",C45-C39-C52))</f>
        <v>0</v>
      </c>
      <c r="D53" s="72"/>
      <c r="F53"/>
      <c r="G53" s="16"/>
    </row>
    <row r="54" spans="1:10" ht="17.25" customHeight="1" x14ac:dyDescent="0.25">
      <c r="A54" s="61"/>
      <c r="B54" s="74" t="s">
        <v>56</v>
      </c>
      <c r="C54" s="81" t="e">
        <f>SUM(C48:C51)</f>
        <v>#VALUE!</v>
      </c>
      <c r="D54" s="82"/>
      <c r="F54"/>
      <c r="G54" s="16"/>
    </row>
    <row r="55" spans="1:10" ht="24" x14ac:dyDescent="0.25">
      <c r="B55" s="14" t="s">
        <v>44</v>
      </c>
      <c r="C55" s="76">
        <f>CEILING(C23*30/60,0.5)</f>
        <v>0</v>
      </c>
      <c r="D55" s="30" t="s">
        <v>60</v>
      </c>
      <c r="F55"/>
      <c r="G55" s="16"/>
    </row>
    <row r="56" spans="1:10" ht="3.75" customHeight="1" x14ac:dyDescent="0.25">
      <c r="C56" s="41"/>
      <c r="D56" s="67"/>
      <c r="G56" s="16"/>
    </row>
    <row r="57" spans="1:10" s="16" customFormat="1" ht="15.75" x14ac:dyDescent="0.25">
      <c r="B57" s="18" t="s">
        <v>31</v>
      </c>
      <c r="C57" s="29">
        <f>IF(OR(C22=0,C45=0),0,C39+C53+C23+C55)</f>
        <v>0</v>
      </c>
      <c r="D57" s="138" t="str">
        <f>IF(C45&gt;C42,"SMANJI UGOVOR O RADU",IF(C57&lt;C45,"PREMALO","TOČNO"))</f>
        <v>TOČNO</v>
      </c>
      <c r="E57" s="139"/>
      <c r="H57" s="17"/>
      <c r="I57" s="17"/>
      <c r="J57" s="17"/>
    </row>
    <row r="59" spans="1:10" x14ac:dyDescent="0.25">
      <c r="B59" s="17" t="s">
        <v>32</v>
      </c>
    </row>
    <row r="60" spans="1:10" x14ac:dyDescent="0.25">
      <c r="B60" s="92" t="s">
        <v>71</v>
      </c>
    </row>
    <row r="61" spans="1:10" x14ac:dyDescent="0.25">
      <c r="B61" s="101" t="s">
        <v>90</v>
      </c>
    </row>
    <row r="62" spans="1:10" ht="45" x14ac:dyDescent="0.25">
      <c r="B62" s="42" t="s">
        <v>33</v>
      </c>
    </row>
  </sheetData>
  <sheetProtection sheet="1" objects="1" scenarios="1"/>
  <protectedRanges>
    <protectedRange sqref="C8:C9 C23 C45 C16:C21 C26:C36" name="Raspon1"/>
  </protectedRanges>
  <mergeCells count="12">
    <mergeCell ref="A41:C41"/>
    <mergeCell ref="A47:C47"/>
    <mergeCell ref="A48:A51"/>
    <mergeCell ref="D57:E57"/>
    <mergeCell ref="E8:F8"/>
    <mergeCell ref="E9:F9"/>
    <mergeCell ref="A7:A9"/>
    <mergeCell ref="B14:C14"/>
    <mergeCell ref="A16:A21"/>
    <mergeCell ref="D22:F22"/>
    <mergeCell ref="B25:C25"/>
    <mergeCell ref="A26:A36"/>
  </mergeCells>
  <conditionalFormatting sqref="D22">
    <cfRule type="containsText" dxfId="28" priority="30" operator="containsText" text="NEPUNO">
      <formula>NOT(ISERROR(SEARCH("NEPUNO",D22)))</formula>
    </cfRule>
    <cfRule type="containsText" dxfId="27" priority="31" operator="containsText" text="PRAVO NA PUNO">
      <formula>NOT(ISERROR(SEARCH("PRAVO NA PUNO",D22)))</formula>
    </cfRule>
    <cfRule type="containsText" dxfId="26" priority="32" operator="containsText" text="PREVIŠE">
      <formula>NOT(ISERROR(SEARCH("PREVIŠE",D22)))</formula>
    </cfRule>
  </conditionalFormatting>
  <conditionalFormatting sqref="C23">
    <cfRule type="cellIs" dxfId="25" priority="25" operator="greaterThan">
      <formula>0</formula>
    </cfRule>
  </conditionalFormatting>
  <conditionalFormatting sqref="C22">
    <cfRule type="cellIs" dxfId="24" priority="24" operator="equal">
      <formula>"NETOČNO"</formula>
    </cfRule>
  </conditionalFormatting>
  <conditionalFormatting sqref="D57">
    <cfRule type="cellIs" dxfId="23" priority="10" operator="equal">
      <formula>"TOČNO"</formula>
    </cfRule>
    <cfRule type="cellIs" dxfId="22" priority="16" operator="equal">
      <formula>"SMANJI UGOVOR O RADU"</formula>
    </cfRule>
    <cfRule type="cellIs" dxfId="21" priority="23" operator="equal">
      <formula>"PREMALO"</formula>
    </cfRule>
  </conditionalFormatting>
  <conditionalFormatting sqref="D45">
    <cfRule type="cellIs" dxfId="20" priority="18" operator="equal">
      <formula>"SAMO AKO RADI U VIŠE ŠKOLA"</formula>
    </cfRule>
    <cfRule type="cellIs" dxfId="19" priority="19" operator="equal">
      <formula>"TOČNO"</formula>
    </cfRule>
    <cfRule type="cellIs" dxfId="18" priority="20" operator="equal">
      <formula>"PREVIŠE"</formula>
    </cfRule>
    <cfRule type="cellIs" dxfId="17" priority="21" operator="equal">
      <formula>"NE MOŽE PREKOVREMENI"</formula>
    </cfRule>
    <cfRule type="cellIs" dxfId="16" priority="22" operator="equal">
      <formula>"PREVIŠE"</formula>
    </cfRule>
  </conditionalFormatting>
  <conditionalFormatting sqref="D46">
    <cfRule type="cellIs" dxfId="15" priority="17" operator="equal">
      <formula>"POVEĆAJ UGOVOR O RADU"</formula>
    </cfRule>
  </conditionalFormatting>
  <conditionalFormatting sqref="E19">
    <cfRule type="containsText" dxfId="14" priority="8" operator="containsText" text="NE MOŽE BITI UPISANO">
      <formula>NOT(ISERROR(SEARCH("NE MOŽE BITI UPISANO",E19)))</formula>
    </cfRule>
    <cfRule type="cellIs" dxfId="13" priority="12" operator="equal">
      <formula>"NE MOŽE BITI UPISANO NA OBA MJESTA"</formula>
    </cfRule>
  </conditionalFormatting>
  <conditionalFormatting sqref="E35">
    <cfRule type="containsText" dxfId="12" priority="7" operator="containsText" text="NE MOŽE BITI UPISANO">
      <formula>NOT(ISERROR(SEARCH("NE MOŽE BITI UPISANO",E35)))</formula>
    </cfRule>
    <cfRule type="cellIs" dxfId="11" priority="11" operator="equal">
      <formula>"NE MOŽE BITI UPISANO NA OBA MJESTA"</formula>
    </cfRule>
  </conditionalFormatting>
  <conditionalFormatting sqref="E18">
    <cfRule type="containsText" dxfId="10" priority="6" operator="containsText" text="ZBROJ">
      <formula>NOT(ISERROR(SEARCH("ZBROJ",E18)))</formula>
    </cfRule>
    <cfRule type="cellIs" dxfId="9" priority="9" operator="equal">
      <formula>"NE MOŽE ZBOG ČLANKA 13. STAVAK 11"</formula>
    </cfRule>
  </conditionalFormatting>
  <conditionalFormatting sqref="D22:F22">
    <cfRule type="containsText" dxfId="8" priority="3" operator="containsText" text="SMANJI BROJ SATI">
      <formula>NOT(ISERROR(SEARCH("SMANJI BROJ SATI",D22)))</formula>
    </cfRule>
    <cfRule type="containsText" dxfId="7" priority="4" operator="containsText" text="PRAVO NA PUNO">
      <formula>NOT(ISERROR(SEARCH("PRAVO NA PUNO",D22)))</formula>
    </cfRule>
    <cfRule type="containsText" dxfId="6" priority="5" operator="containsText" text="UNESITE NORMU">
      <formula>NOT(ISERROR(SEARCH("UNESITE NORMU",D22)))</formula>
    </cfRule>
  </conditionalFormatting>
  <conditionalFormatting sqref="E8:F9">
    <cfRule type="containsText" dxfId="5" priority="2" operator="containsText" text="NE MOŽE BITI UPISANO">
      <formula>NOT(ISERROR(SEARCH("NE MOŽE BITI UPISANO",E8)))</formula>
    </cfRule>
  </conditionalFormatting>
  <dataValidations xWindow="478" yWindow="752" count="19">
    <dataValidation type="list" allowBlank="1" showDropDown="1" showInputMessage="1" showErrorMessage="1" errorTitle="UMANJENJE RADNE OBAVEZE" error="2 SATA ILI PRAZNO" promptTitle="MOGUĆI BROJ SATI" prompt="2  SATA ili PRAZNO_x000a_" sqref="C36">
      <formula1>"2"</formula1>
    </dataValidation>
    <dataValidation type="list" allowBlank="1" showDropDown="1" showInputMessage="1" showErrorMessage="1" errorTitle="SATA RAZREDNIKA" error="0 ILI 2 SATA ILI PRAZNO" prompt="0 ILI 2 SATA ILI PRAZNO" sqref="C17">
      <formula1>"0,2"</formula1>
    </dataValidation>
    <dataValidation type="list" allowBlank="1" showDropDown="1" showInputMessage="1" showErrorMessage="1" errorTitle="UMANJENJE RADNE OBVEZE" error="2 SATA ILI PRAZNO" prompt=" 2 SATA ILI PRAZNO" sqref="C20">
      <formula1>"2"</formula1>
    </dataValidation>
    <dataValidation type="list" allowBlank="1" showDropDown="1" showInputMessage="1" showErrorMessage="1" error="MOŽE BITI 1, 2 ILI 3 SATA ILI PRAZNO" promptTitle="MOGUĆI BROJ SATI" prompt="1 , 2 , 3 SATA ili PRAZNO" sqref="C19">
      <formula1>"1,2,3"</formula1>
    </dataValidation>
    <dataValidation type="decimal" operator="lessThanOrEqual" allowBlank="1" showInputMessage="1" showErrorMessage="1" errorTitle="NAJVEĆI BROJ SATI" error="NAJVIŠE 6 SATI!" promptTitle="NAJVEĆI BROJ SATI" prompt="Najviše 6 sati!" sqref="C26">
      <formula1>6</formula1>
    </dataValidation>
    <dataValidation type="list" allowBlank="1" showDropDown="1" showInputMessage="1" showErrorMessage="1" errorTitle="NAJVEĆI BROJ SATI" error="MOŽE BITI 1, 2 ILI 3 SATA ILI PRAZNO" promptTitle="MOGUĆI BROJ SATI" prompt="1 , 2 , 3 SATA ili PRAZNO" sqref="C35">
      <formula1>"1,2,3"</formula1>
    </dataValidation>
    <dataValidation type="decimal" operator="lessThanOrEqual" allowBlank="1" showInputMessage="1" showErrorMessage="1" errorTitle="MAKSIMALNO" error="NAJVIŠE 22 SATA" prompt="NAJVIŠE 22 SATA ZA PUNO RADNO VRIJEME" sqref="C16">
      <formula1>22</formula1>
    </dataValidation>
    <dataValidation allowBlank="1" showInputMessage="1" showErrorMessage="1" promptTitle="PREKOVREMENI" prompt="UPIŠITE BROJ SATI" sqref="C23"/>
    <dataValidation type="whole" operator="lessThanOrEqual" allowBlank="1" showInputMessage="1" showErrorMessage="1" errorTitle="UGOVOR O RADU" error="Mora biti manji ili jednak X (vrijednost u ćeliji C42)." promptTitle="UGOVOR O RADU" prompt="UPIŠITE BROJ SATI" sqref="C45">
      <formula1>C42</formula1>
    </dataValidation>
    <dataValidation type="list" allowBlank="1" showDropDown="1" showInputMessage="1" showErrorMessage="1" errorTitle="Članak 13.stavak (7)" error="1 ILI 2 SATA ILI PRAZNO" prompt="1 ILI 2 SATA ILI PRAZNO" sqref="C18">
      <formula1>"1,2"</formula1>
    </dataValidation>
    <dataValidation type="list" allowBlank="1" showInputMessage="1" showErrorMessage="1" errorTitle="OPTIMALNA ILI MINIMALNA NORMA" error="SAMO 16 ILI 18 SATI" promptTitle="OPTIMALNA ILI MINIMALNA NORMA" prompt="UNESITE 16 ILI 18" sqref="C44">
      <formula1>"16,18"</formula1>
    </dataValidation>
    <dataValidation type="list" allowBlank="1" showInputMessage="1" showErrorMessage="1" errorTitle="OPTIMALNA NORMA" error="MOŽE BITI 20 SATI ILI PRAZNO" promptTitle="OPTIMALNA NORMA" prompt="UNESITE 20 SATI ILI OSTAVITE PRAZNO" sqref="C8">
      <formula1>"20"</formula1>
    </dataValidation>
    <dataValidation type="list" allowBlank="1" showInputMessage="1" showErrorMessage="1" errorTitle="MINIMALNA NORMA" error="UNESITE 18 SATI ILI OSTAVITE PRAZNO" promptTitle="MINIMALNA NORMA" prompt="UNESITE 18 SATI ILI OSTAVITE PRAZNO." sqref="C9">
      <formula1>"18"</formula1>
    </dataValidation>
    <dataValidation type="list" allowBlank="1" showDropDown="1" showInputMessage="1" showErrorMessage="1" errorTitle="UMANJENJE RADNE OBVEZE" error="2, 4, 6 SATI ILI PRAZNO" prompt=" 2, 4, 6 SATI ILI PRAZNO" sqref="C21">
      <formula1>"2,4,6"</formula1>
    </dataValidation>
    <dataValidation type="whole" operator="lessThanOrEqual" allowBlank="1" showInputMessage="1" showErrorMessage="1" errorTitle="NAJVEĆI BROJ SATI-čl.8. st.11." error="NAJVIŠE 3 SATA" promptTitle="NAJVEĆI BROJ SATI" prompt="Najviše 3 sata" sqref="C27:C28 C31:C32">
      <formula1>3</formula1>
    </dataValidation>
    <dataValidation type="whole" operator="lessThanOrEqual" allowBlank="1" showInputMessage="1" showErrorMessage="1" errorTitle="NAJVEĆI BROJ SATI-čl.8. st.4." error="NAJVIŠE 2 SATA" promptTitle="NAJVEĆI BROJ SATI" prompt="Najviše 2 sata" sqref="C29">
      <formula1>2</formula1>
    </dataValidation>
    <dataValidation type="whole" operator="equal" allowBlank="1" showInputMessage="1" showErrorMessage="1" errorTitle="NAJVEĆI BROJ SATI-čl.8. st.6." error="2 SATA ILI SUGLASNOST MZO" promptTitle="NAJVEĆI BROJ SATI" prompt="2 SATA ILI SUGLASNOST MZO" sqref="C30">
      <formula1>2</formula1>
    </dataValidation>
    <dataValidation type="whole" operator="lessThanOrEqual" allowBlank="1" showInputMessage="1" showErrorMessage="1" errorTitle="NAJVEĆI BROJ SATI-čl.8. st.3." error="NAJVIŠE 2 SATA" promptTitle="NAJVEĆI BROJ SATI" prompt="Najviše 2 sata" sqref="C33">
      <formula1>2</formula1>
    </dataValidation>
    <dataValidation type="whole" operator="lessThanOrEqual" allowBlank="1" showInputMessage="1" showErrorMessage="1" errorTitle="NAJVEĆI BROJ SATI-čl.8. st.8." error="NAJVIŠE 1 SAT" promptTitle="NAJVEĆI BROJ SATI" prompt="Najviše 1 sat" sqref="C34">
      <formula1>1</formula1>
    </dataValidation>
  </dataValidations>
  <printOptions horizontalCentered="1"/>
  <pageMargins left="0.31496062992125984" right="0.31496062992125984" top="0.55118110236220474" bottom="0.55118110236220474" header="0.31496062992125984" footer="0.31496062992125984"/>
  <pageSetup paperSize="9" scale="58" orientation="portrait" verticalDpi="0" r:id="rId1"/>
  <ignoredErrors>
    <ignoredError sqref="E18" formulaRange="1"/>
    <ignoredError sqref="C38 C52 C42:C43" evalError="1"/>
  </ignoredErrors>
  <extLst>
    <ext xmlns:x14="http://schemas.microsoft.com/office/spreadsheetml/2009/9/main" uri="{78C0D931-6437-407d-A8EE-F0AAD7539E65}">
      <x14:conditionalFormattings>
        <x14:conditionalFormatting xmlns:xm="http://schemas.microsoft.com/office/excel/2006/main">
          <x14:cfRule type="containsText" priority="26" operator="containsText" id="{73CF6089-460D-4B88-A448-767A7D46AE32}">
            <xm:f>NOT(ISERROR(SEARCH("PREVIŠE",E37)))</xm:f>
            <xm:f>"PREVIŠE"</xm:f>
            <x14:dxf>
              <font>
                <color rgb="FF9C0006"/>
              </font>
              <fill>
                <patternFill>
                  <bgColor rgb="FFFFC7CE"/>
                </patternFill>
              </fill>
            </x14:dxf>
          </x14:cfRule>
          <x14:cfRule type="containsText" priority="27" operator="containsText" id="{00D86A59-AEE4-403A-AE66-213A068D10F2}">
            <xm:f>NOT(ISERROR(SEARCH("PREMALO",E37)))</xm:f>
            <xm:f>"PREMALO"</xm:f>
            <x14:dxf>
              <font>
                <color rgb="FF9C0006"/>
              </font>
              <fill>
                <patternFill>
                  <bgColor rgb="FFFFC7CE"/>
                </patternFill>
              </fill>
            </x14:dxf>
          </x14:cfRule>
          <x14:cfRule type="containsText" priority="28" operator="containsText" id="{A9AF3F6B-9179-4061-AAD0-D86F95E35618}">
            <xm:f>NOT(ISERROR(SEARCH("TOČNO",E37)))</xm:f>
            <xm:f>"TOČNO"</xm:f>
            <x14:dxf>
              <font>
                <color rgb="FF006100"/>
              </font>
              <fill>
                <patternFill>
                  <bgColor rgb="FFC6EFCE"/>
                </patternFill>
              </fill>
            </x14:dxf>
          </x14:cfRule>
          <x14:cfRule type="containsText" priority="29" operator="containsText" id="{D5799600-1D72-4691-82DD-6280D25E72D6}">
            <xm:f>NOT(ISERROR(SEARCH("NAJMANJE 1 SAT",E37)))</xm:f>
            <xm:f>"NAJMANJE 1 SAT"</xm:f>
            <x14:dxf>
              <font>
                <color rgb="FF9C0006"/>
              </font>
              <fill>
                <patternFill>
                  <bgColor rgb="FFFFC7CE"/>
                </patternFill>
              </fill>
            </x14:dxf>
          </x14:cfRule>
          <xm:sqref>E37</xm:sqref>
        </x14:conditionalFormatting>
        <x14:conditionalFormatting xmlns:xm="http://schemas.microsoft.com/office/excel/2006/main">
          <x14:cfRule type="containsText" priority="14" operator="containsText" id="{3F98DA35-0FDB-4090-983F-8D4DBACB2F4A}">
            <xm:f>NOT(ISERROR(SEARCH("UNESITE ILI OPTIMALNU ILI MINIMALNU NORMU",E8)))</xm:f>
            <xm:f>"UNESITE ILI OPTIMALNU ILI MINIMALNU NORMU"</xm:f>
            <x14:dxf>
              <font>
                <color rgb="FF006100"/>
              </font>
              <fill>
                <patternFill>
                  <bgColor rgb="FFC6EFCE"/>
                </patternFill>
              </fill>
            </x14:dxf>
          </x14:cfRule>
          <xm:sqref>E8:E9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AF564"/>
  </sheetPr>
  <dimension ref="B1:D20"/>
  <sheetViews>
    <sheetView workbookViewId="0">
      <selection activeCell="I15" sqref="I15"/>
    </sheetView>
  </sheetViews>
  <sheetFormatPr defaultColWidth="9.140625" defaultRowHeight="12.75" x14ac:dyDescent="0.2"/>
  <cols>
    <col min="1" max="1" width="5" style="104" customWidth="1"/>
    <col min="2" max="2" width="21.5703125" style="104" bestFit="1" customWidth="1"/>
    <col min="3" max="4" width="15.7109375" style="104" customWidth="1"/>
    <col min="5" max="16384" width="9.140625" style="104"/>
  </cols>
  <sheetData>
    <row r="1" spans="2:4" ht="15.75" thickBot="1" x14ac:dyDescent="0.3">
      <c r="B1" s="149" t="s">
        <v>199</v>
      </c>
      <c r="C1" s="149"/>
      <c r="D1" s="149"/>
    </row>
    <row r="4" spans="2:4" ht="20.100000000000001" customHeight="1" x14ac:dyDescent="0.2">
      <c r="B4" s="112"/>
      <c r="C4" s="113" t="s">
        <v>200</v>
      </c>
      <c r="D4" s="113" t="s">
        <v>201</v>
      </c>
    </row>
    <row r="5" spans="2:4" ht="20.100000000000001" customHeight="1" x14ac:dyDescent="0.2">
      <c r="B5" s="114" t="s">
        <v>202</v>
      </c>
      <c r="C5" s="115">
        <v>40</v>
      </c>
      <c r="D5" s="116">
        <f>ROUND(C5/40*8,1)</f>
        <v>8</v>
      </c>
    </row>
    <row r="6" spans="2:4" ht="20.100000000000001" customHeight="1" x14ac:dyDescent="0.2">
      <c r="B6" s="117"/>
      <c r="C6" s="118"/>
      <c r="D6" s="118"/>
    </row>
    <row r="7" spans="2:4" ht="20.100000000000001" customHeight="1" x14ac:dyDescent="0.2">
      <c r="B7" s="119"/>
      <c r="C7" s="120" t="s">
        <v>200</v>
      </c>
      <c r="D7" s="121" t="s">
        <v>203</v>
      </c>
    </row>
    <row r="8" spans="2:4" ht="20.100000000000001" customHeight="1" x14ac:dyDescent="0.2">
      <c r="B8" s="122" t="s">
        <v>3</v>
      </c>
      <c r="C8" s="115">
        <v>0</v>
      </c>
      <c r="D8" s="116">
        <f>C8*C10</f>
        <v>0</v>
      </c>
    </row>
    <row r="9" spans="2:4" ht="20.100000000000001" customHeight="1" x14ac:dyDescent="0.2">
      <c r="B9" s="123"/>
      <c r="C9" s="124"/>
      <c r="D9" s="124"/>
    </row>
    <row r="10" spans="2:4" ht="20.100000000000001" customHeight="1" x14ac:dyDescent="0.2">
      <c r="B10" s="132" t="s">
        <v>204</v>
      </c>
      <c r="C10" s="115">
        <v>35</v>
      </c>
      <c r="D10" s="124"/>
    </row>
    <row r="11" spans="2:4" ht="20.100000000000001" customHeight="1" x14ac:dyDescent="0.2">
      <c r="B11" s="123"/>
      <c r="C11" s="124"/>
      <c r="D11" s="124"/>
    </row>
    <row r="12" spans="2:4" ht="20.100000000000001" customHeight="1" x14ac:dyDescent="0.2">
      <c r="B12" s="125"/>
      <c r="C12" s="126" t="s">
        <v>205</v>
      </c>
      <c r="D12" s="126" t="s">
        <v>206</v>
      </c>
    </row>
    <row r="13" spans="2:4" ht="20.100000000000001" customHeight="1" x14ac:dyDescent="0.2">
      <c r="B13" s="127" t="s">
        <v>205</v>
      </c>
      <c r="C13" s="115">
        <v>365</v>
      </c>
      <c r="D13" s="116">
        <f>ROUND(C13*$D$5,1)</f>
        <v>2920</v>
      </c>
    </row>
    <row r="14" spans="2:4" ht="20.100000000000001" customHeight="1" x14ac:dyDescent="0.2">
      <c r="B14" s="128" t="s">
        <v>207</v>
      </c>
      <c r="C14" s="116">
        <v>104</v>
      </c>
      <c r="D14" s="116">
        <f>ROUND(C14*$D$5,1)</f>
        <v>832</v>
      </c>
    </row>
    <row r="15" spans="2:4" ht="25.5" x14ac:dyDescent="0.2">
      <c r="B15" s="129" t="s">
        <v>208</v>
      </c>
      <c r="C15" s="137">
        <v>9</v>
      </c>
      <c r="D15" s="116">
        <f>ROUND(C15*$D$5,1)</f>
        <v>72</v>
      </c>
    </row>
    <row r="16" spans="2:4" ht="20.100000000000001" customHeight="1" x14ac:dyDescent="0.2">
      <c r="B16" s="130" t="s">
        <v>209</v>
      </c>
      <c r="C16" s="115">
        <v>30</v>
      </c>
      <c r="D16" s="116">
        <f>ROUND(C16*$D$5,1)</f>
        <v>240</v>
      </c>
    </row>
    <row r="17" spans="2:4" ht="20.100000000000001" customHeight="1" x14ac:dyDescent="0.2">
      <c r="B17" s="112"/>
      <c r="C17" s="133">
        <f>ROUND(C8+C13-C14-C15-C16,0)</f>
        <v>222</v>
      </c>
      <c r="D17" s="133">
        <f>ROUND(D8+D13-D14-D15-D16,0)</f>
        <v>1776</v>
      </c>
    </row>
    <row r="20" spans="2:4" x14ac:dyDescent="0.2">
      <c r="B20" s="131" t="s">
        <v>210</v>
      </c>
    </row>
  </sheetData>
  <sheetProtection sheet="1" formatCells="0"/>
  <protectedRanges>
    <protectedRange sqref="C5 C8 C10 C13 C15 C16" name="Raspon1"/>
  </protectedRanges>
  <mergeCells count="1">
    <mergeCell ref="B1:D1"/>
  </mergeCells>
  <dataValidations count="4">
    <dataValidation type="whole" allowBlank="1" showInputMessage="1" showErrorMessage="1" errorTitle="PREKOVREMENI" error="NAJVIŠE 10 SATI" promptTitle="PREKOVREMENI" prompt="UNESITE BROJ SATI PREKOVREMENOG" sqref="C8">
      <formula1>0</formula1>
      <formula2>10</formula2>
    </dataValidation>
    <dataValidation type="whole" allowBlank="1" showInputMessage="1" showErrorMessage="1" errorTitle="UGOVOR O RADU" error="NAJVIŠE 40 SATI" promptTitle="UGOVOR O RADU" prompt="UNESITE BROJ SATI UGOVORA O RADU" sqref="C5">
      <formula1>0</formula1>
      <formula2>40</formula2>
    </dataValidation>
    <dataValidation type="whole" operator="lessThanOrEqual" allowBlank="1" showInputMessage="1" showErrorMessage="1" errorTitle="GODIŠNJI ODMOR" error="NAJVIŠE 30 DANA" promptTitle="GODIŠNJI ODMOR" prompt="UNESITE DANE GODIŠNJEG ODMORA" sqref="C16">
      <formula1>30</formula1>
    </dataValidation>
    <dataValidation type="list" allowBlank="1" showDropDown="1" showInputMessage="1" showErrorMessage="1" errorTitle="DANA U GODINI" error="UNESITE 365 ILI 366" promptTitle="DANA U GODINI" prompt="UNESITE 365 ILI 366" sqref="C13">
      <formula1>"365,366"</formula1>
    </dataValidation>
  </dataValidation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33"/>
  <sheetViews>
    <sheetView topLeftCell="A40" workbookViewId="0">
      <selection activeCell="B84" sqref="B84"/>
    </sheetView>
  </sheetViews>
  <sheetFormatPr defaultColWidth="9.140625" defaultRowHeight="12.75" x14ac:dyDescent="0.2"/>
  <cols>
    <col min="1" max="1" width="16" style="104" customWidth="1"/>
    <col min="2" max="2" width="155.7109375" style="104" customWidth="1"/>
    <col min="3" max="16384" width="9.140625" style="104"/>
  </cols>
  <sheetData>
    <row r="1" spans="1:2" ht="45" x14ac:dyDescent="0.25">
      <c r="A1" s="102" t="s">
        <v>91</v>
      </c>
      <c r="B1" s="103"/>
    </row>
    <row r="2" spans="1:2" ht="15" x14ac:dyDescent="0.25">
      <c r="A2" s="103"/>
      <c r="B2" s="105" t="s">
        <v>92</v>
      </c>
    </row>
    <row r="3" spans="1:2" ht="15" x14ac:dyDescent="0.25">
      <c r="A3" s="103"/>
      <c r="B3" s="103" t="s">
        <v>93</v>
      </c>
    </row>
    <row r="4" spans="1:2" ht="15" x14ac:dyDescent="0.25">
      <c r="A4" s="103"/>
      <c r="B4" s="103" t="s">
        <v>94</v>
      </c>
    </row>
    <row r="5" spans="1:2" ht="30" x14ac:dyDescent="0.25">
      <c r="A5" s="103"/>
      <c r="B5" s="106" t="s">
        <v>95</v>
      </c>
    </row>
    <row r="6" spans="1:2" ht="15" x14ac:dyDescent="0.25">
      <c r="A6" s="103"/>
      <c r="B6" s="103" t="s">
        <v>96</v>
      </c>
    </row>
    <row r="7" spans="1:2" ht="30" x14ac:dyDescent="0.25">
      <c r="A7" s="103"/>
      <c r="B7" s="107" t="s">
        <v>97</v>
      </c>
    </row>
    <row r="8" spans="1:2" ht="45" x14ac:dyDescent="0.25">
      <c r="A8" s="103"/>
      <c r="B8" s="107" t="s">
        <v>98</v>
      </c>
    </row>
    <row r="9" spans="1:2" ht="15" x14ac:dyDescent="0.25">
      <c r="A9" s="103"/>
      <c r="B9" s="103"/>
    </row>
    <row r="10" spans="1:2" ht="15" x14ac:dyDescent="0.25">
      <c r="A10" s="103"/>
      <c r="B10" s="105" t="s">
        <v>99</v>
      </c>
    </row>
    <row r="11" spans="1:2" ht="45" x14ac:dyDescent="0.25">
      <c r="A11" s="103"/>
      <c r="B11" s="107" t="s">
        <v>100</v>
      </c>
    </row>
    <row r="12" spans="1:2" ht="15" x14ac:dyDescent="0.25">
      <c r="A12" s="103"/>
      <c r="B12" s="106"/>
    </row>
    <row r="13" spans="1:2" ht="45" x14ac:dyDescent="0.25">
      <c r="A13" s="102" t="s">
        <v>101</v>
      </c>
      <c r="B13" s="103"/>
    </row>
    <row r="14" spans="1:2" ht="15" x14ac:dyDescent="0.25">
      <c r="A14" s="103"/>
      <c r="B14" s="105" t="s">
        <v>102</v>
      </c>
    </row>
    <row r="15" spans="1:2" ht="15" x14ac:dyDescent="0.25">
      <c r="A15" s="103"/>
      <c r="B15" s="105" t="s">
        <v>103</v>
      </c>
    </row>
    <row r="16" spans="1:2" ht="15" x14ac:dyDescent="0.25">
      <c r="A16" s="103"/>
      <c r="B16" s="103" t="s">
        <v>104</v>
      </c>
    </row>
    <row r="17" spans="1:2" ht="15" x14ac:dyDescent="0.25">
      <c r="A17" s="103"/>
      <c r="B17" s="103" t="s">
        <v>105</v>
      </c>
    </row>
    <row r="18" spans="1:2" ht="15" x14ac:dyDescent="0.25">
      <c r="A18" s="103"/>
      <c r="B18" s="103" t="s">
        <v>106</v>
      </c>
    </row>
    <row r="19" spans="1:2" ht="15" x14ac:dyDescent="0.25">
      <c r="A19" s="103"/>
      <c r="B19" s="103" t="s">
        <v>107</v>
      </c>
    </row>
    <row r="20" spans="1:2" ht="15" x14ac:dyDescent="0.25">
      <c r="A20" s="103"/>
      <c r="B20" s="103" t="s">
        <v>108</v>
      </c>
    </row>
    <row r="21" spans="1:2" ht="15" x14ac:dyDescent="0.25">
      <c r="A21" s="103"/>
      <c r="B21" s="103" t="s">
        <v>109</v>
      </c>
    </row>
    <row r="22" spans="1:2" ht="15" x14ac:dyDescent="0.25">
      <c r="A22" s="103"/>
      <c r="B22" s="103" t="s">
        <v>110</v>
      </c>
    </row>
    <row r="23" spans="1:2" ht="15" x14ac:dyDescent="0.25">
      <c r="A23" s="103"/>
      <c r="B23" s="103" t="s">
        <v>111</v>
      </c>
    </row>
    <row r="24" spans="1:2" ht="15" x14ac:dyDescent="0.25">
      <c r="A24" s="103"/>
      <c r="B24" s="103" t="s">
        <v>112</v>
      </c>
    </row>
    <row r="25" spans="1:2" ht="15" x14ac:dyDescent="0.25">
      <c r="A25" s="103"/>
      <c r="B25" s="103" t="s">
        <v>113</v>
      </c>
    </row>
    <row r="26" spans="1:2" ht="15" x14ac:dyDescent="0.25">
      <c r="A26" s="103"/>
      <c r="B26" s="103"/>
    </row>
    <row r="27" spans="1:2" ht="15" x14ac:dyDescent="0.25">
      <c r="A27" s="103"/>
      <c r="B27" s="105" t="s">
        <v>114</v>
      </c>
    </row>
    <row r="28" spans="1:2" ht="15" x14ac:dyDescent="0.25">
      <c r="A28" s="103"/>
      <c r="B28" s="105" t="s">
        <v>115</v>
      </c>
    </row>
    <row r="29" spans="1:2" ht="30" x14ac:dyDescent="0.25">
      <c r="A29" s="103"/>
      <c r="B29" s="106" t="s">
        <v>116</v>
      </c>
    </row>
    <row r="30" spans="1:2" ht="15" x14ac:dyDescent="0.25">
      <c r="A30" s="103"/>
      <c r="B30" s="103" t="s">
        <v>117</v>
      </c>
    </row>
    <row r="31" spans="1:2" ht="15" x14ac:dyDescent="0.25">
      <c r="A31" s="103"/>
      <c r="B31" s="103" t="s">
        <v>118</v>
      </c>
    </row>
    <row r="32" spans="1:2" ht="15" x14ac:dyDescent="0.25">
      <c r="A32" s="103"/>
      <c r="B32" s="103" t="s">
        <v>107</v>
      </c>
    </row>
    <row r="33" spans="1:2" ht="15" x14ac:dyDescent="0.25">
      <c r="A33" s="103"/>
      <c r="B33" s="103" t="s">
        <v>119</v>
      </c>
    </row>
    <row r="34" spans="1:2" ht="15" x14ac:dyDescent="0.25">
      <c r="A34" s="103"/>
      <c r="B34" s="103" t="s">
        <v>109</v>
      </c>
    </row>
    <row r="35" spans="1:2" ht="15" x14ac:dyDescent="0.25">
      <c r="A35" s="103"/>
      <c r="B35" s="103" t="s">
        <v>120</v>
      </c>
    </row>
    <row r="36" spans="1:2" ht="15" x14ac:dyDescent="0.25">
      <c r="A36" s="103"/>
      <c r="B36" s="103" t="s">
        <v>111</v>
      </c>
    </row>
    <row r="37" spans="1:2" ht="15" x14ac:dyDescent="0.25">
      <c r="A37" s="103"/>
      <c r="B37" s="103" t="s">
        <v>121</v>
      </c>
    </row>
    <row r="38" spans="1:2" ht="15" x14ac:dyDescent="0.25">
      <c r="A38" s="103"/>
      <c r="B38" s="103" t="s">
        <v>113</v>
      </c>
    </row>
    <row r="39" spans="1:2" ht="15" x14ac:dyDescent="0.25">
      <c r="A39" s="103"/>
      <c r="B39" s="103"/>
    </row>
    <row r="40" spans="1:2" ht="30" x14ac:dyDescent="0.25">
      <c r="A40" s="103"/>
      <c r="B40" s="107" t="s">
        <v>122</v>
      </c>
    </row>
    <row r="41" spans="1:2" ht="45" x14ac:dyDescent="0.25">
      <c r="A41" s="103"/>
      <c r="B41" s="106" t="s">
        <v>123</v>
      </c>
    </row>
    <row r="42" spans="1:2" ht="15" x14ac:dyDescent="0.25">
      <c r="A42" s="103"/>
      <c r="B42" s="103"/>
    </row>
    <row r="43" spans="1:2" ht="30" x14ac:dyDescent="0.25">
      <c r="A43" s="103"/>
      <c r="B43" s="107" t="s">
        <v>124</v>
      </c>
    </row>
    <row r="44" spans="1:2" ht="45" x14ac:dyDescent="0.25">
      <c r="A44" s="103"/>
      <c r="B44" s="107" t="s">
        <v>125</v>
      </c>
    </row>
    <row r="45" spans="1:2" ht="30" x14ac:dyDescent="0.25">
      <c r="A45" s="103"/>
      <c r="B45" s="107" t="s">
        <v>126</v>
      </c>
    </row>
    <row r="46" spans="1:2" ht="15" x14ac:dyDescent="0.25">
      <c r="A46" s="103"/>
      <c r="B46" s="107" t="s">
        <v>127</v>
      </c>
    </row>
    <row r="47" spans="1:2" ht="15" x14ac:dyDescent="0.25">
      <c r="A47" s="103"/>
      <c r="B47" s="103" t="s">
        <v>128</v>
      </c>
    </row>
    <row r="48" spans="1:2" ht="15" x14ac:dyDescent="0.25">
      <c r="A48" s="103"/>
      <c r="B48" s="103" t="s">
        <v>129</v>
      </c>
    </row>
    <row r="49" spans="1:2" ht="30" x14ac:dyDescent="0.25">
      <c r="A49" s="103"/>
      <c r="B49" s="107" t="s">
        <v>130</v>
      </c>
    </row>
    <row r="50" spans="1:2" ht="30" x14ac:dyDescent="0.25">
      <c r="A50" s="103"/>
      <c r="B50" s="107" t="s">
        <v>131</v>
      </c>
    </row>
    <row r="51" spans="1:2" ht="15" x14ac:dyDescent="0.25">
      <c r="A51" s="103"/>
      <c r="B51" s="107" t="s">
        <v>132</v>
      </c>
    </row>
    <row r="52" spans="1:2" ht="15" x14ac:dyDescent="0.25">
      <c r="A52" s="103"/>
      <c r="B52" s="107" t="s">
        <v>133</v>
      </c>
    </row>
    <row r="53" spans="1:2" ht="15" x14ac:dyDescent="0.25">
      <c r="A53" s="103"/>
      <c r="B53" s="107" t="s">
        <v>134</v>
      </c>
    </row>
    <row r="54" spans="1:2" ht="15" x14ac:dyDescent="0.25">
      <c r="A54" s="103"/>
      <c r="B54" s="103" t="s">
        <v>135</v>
      </c>
    </row>
    <row r="55" spans="1:2" ht="30" x14ac:dyDescent="0.25">
      <c r="A55" s="103"/>
      <c r="B55" s="107" t="s">
        <v>136</v>
      </c>
    </row>
    <row r="56" spans="1:2" ht="15" x14ac:dyDescent="0.25">
      <c r="A56" s="103"/>
      <c r="B56" s="107" t="s">
        <v>132</v>
      </c>
    </row>
    <row r="57" spans="1:2" ht="15" x14ac:dyDescent="0.25">
      <c r="A57" s="103"/>
      <c r="B57" s="107" t="s">
        <v>133</v>
      </c>
    </row>
    <row r="58" spans="1:2" ht="15" x14ac:dyDescent="0.25">
      <c r="A58" s="103"/>
      <c r="B58" s="107" t="s">
        <v>134</v>
      </c>
    </row>
    <row r="59" spans="1:2" ht="15" x14ac:dyDescent="0.25">
      <c r="A59" s="103"/>
      <c r="B59" s="103" t="s">
        <v>135</v>
      </c>
    </row>
    <row r="60" spans="1:2" ht="30" x14ac:dyDescent="0.25">
      <c r="A60" s="103"/>
      <c r="B60" s="107" t="s">
        <v>137</v>
      </c>
    </row>
    <row r="61" spans="1:2" ht="45" x14ac:dyDescent="0.25">
      <c r="A61" s="103"/>
      <c r="B61" s="107" t="s">
        <v>138</v>
      </c>
    </row>
    <row r="62" spans="1:2" ht="15" x14ac:dyDescent="0.25">
      <c r="A62" s="103"/>
      <c r="B62" s="105" t="s">
        <v>139</v>
      </c>
    </row>
    <row r="63" spans="1:2" ht="15" x14ac:dyDescent="0.25">
      <c r="A63" s="103"/>
      <c r="B63" s="103" t="s">
        <v>140</v>
      </c>
    </row>
    <row r="64" spans="1:2" ht="30" x14ac:dyDescent="0.25">
      <c r="A64" s="103"/>
      <c r="B64" s="106" t="s">
        <v>141</v>
      </c>
    </row>
    <row r="65" spans="1:2" ht="15" x14ac:dyDescent="0.25">
      <c r="A65" s="105" t="s">
        <v>218</v>
      </c>
      <c r="B65" s="106"/>
    </row>
    <row r="66" spans="1:2" ht="15" x14ac:dyDescent="0.25">
      <c r="A66" s="103"/>
      <c r="B66" s="106" t="s">
        <v>211</v>
      </c>
    </row>
    <row r="67" spans="1:2" ht="15" x14ac:dyDescent="0.25">
      <c r="A67" s="103"/>
      <c r="B67" s="106" t="s">
        <v>212</v>
      </c>
    </row>
    <row r="68" spans="1:2" ht="15" x14ac:dyDescent="0.25">
      <c r="A68" s="103"/>
      <c r="B68" s="106" t="s">
        <v>213</v>
      </c>
    </row>
    <row r="69" spans="1:2" ht="15" x14ac:dyDescent="0.25">
      <c r="A69" s="103"/>
      <c r="B69" s="106" t="s">
        <v>214</v>
      </c>
    </row>
    <row r="70" spans="1:2" ht="15" x14ac:dyDescent="0.25">
      <c r="A70" s="103"/>
      <c r="B70" s="106" t="s">
        <v>215</v>
      </c>
    </row>
    <row r="71" spans="1:2" ht="15" x14ac:dyDescent="0.25">
      <c r="A71" s="103"/>
      <c r="B71" s="106" t="s">
        <v>216</v>
      </c>
    </row>
    <row r="72" spans="1:2" ht="15" x14ac:dyDescent="0.25">
      <c r="A72" s="103"/>
      <c r="B72" s="106" t="s">
        <v>217</v>
      </c>
    </row>
    <row r="73" spans="1:2" ht="15" x14ac:dyDescent="0.25">
      <c r="A73" s="103"/>
      <c r="B73" s="106"/>
    </row>
    <row r="74" spans="1:2" ht="45" x14ac:dyDescent="0.25">
      <c r="A74" s="108" t="s">
        <v>142</v>
      </c>
      <c r="B74" s="105" t="s">
        <v>143</v>
      </c>
    </row>
    <row r="75" spans="1:2" ht="15" x14ac:dyDescent="0.2">
      <c r="A75" s="108"/>
      <c r="B75" s="109" t="s">
        <v>144</v>
      </c>
    </row>
    <row r="76" spans="1:2" ht="15" x14ac:dyDescent="0.25">
      <c r="A76" s="110"/>
      <c r="B76" s="103" t="s">
        <v>145</v>
      </c>
    </row>
    <row r="77" spans="1:2" ht="15" x14ac:dyDescent="0.25">
      <c r="A77" s="110"/>
      <c r="B77" s="103" t="s">
        <v>146</v>
      </c>
    </row>
    <row r="78" spans="1:2" ht="15" x14ac:dyDescent="0.25">
      <c r="A78" s="110"/>
      <c r="B78" s="103" t="s">
        <v>147</v>
      </c>
    </row>
    <row r="79" spans="1:2" ht="15" x14ac:dyDescent="0.25">
      <c r="A79" s="110"/>
      <c r="B79" s="103" t="s">
        <v>148</v>
      </c>
    </row>
    <row r="80" spans="1:2" ht="15" x14ac:dyDescent="0.25">
      <c r="A80" s="110"/>
      <c r="B80" s="103" t="s">
        <v>149</v>
      </c>
    </row>
    <row r="81" spans="1:2" ht="15" x14ac:dyDescent="0.25">
      <c r="A81" s="110"/>
      <c r="B81" s="103" t="s">
        <v>150</v>
      </c>
    </row>
    <row r="82" spans="1:2" ht="30" x14ac:dyDescent="0.25">
      <c r="A82" s="110"/>
      <c r="B82" s="107" t="s">
        <v>220</v>
      </c>
    </row>
    <row r="83" spans="1:2" ht="15" x14ac:dyDescent="0.25">
      <c r="A83" s="110"/>
      <c r="B83" s="103" t="s">
        <v>151</v>
      </c>
    </row>
    <row r="84" spans="1:2" ht="45" x14ac:dyDescent="0.25">
      <c r="A84" s="108" t="s">
        <v>152</v>
      </c>
      <c r="B84" s="105" t="s">
        <v>143</v>
      </c>
    </row>
    <row r="85" spans="1:2" ht="45" x14ac:dyDescent="0.25">
      <c r="A85" s="108"/>
      <c r="B85" s="106" t="s">
        <v>153</v>
      </c>
    </row>
    <row r="86" spans="1:2" ht="15" x14ac:dyDescent="0.25">
      <c r="A86" s="110"/>
    </row>
    <row r="87" spans="1:2" ht="30" x14ac:dyDescent="0.25">
      <c r="A87" s="108" t="s">
        <v>154</v>
      </c>
      <c r="B87" s="105" t="s">
        <v>155</v>
      </c>
    </row>
    <row r="88" spans="1:2" ht="15" x14ac:dyDescent="0.25">
      <c r="A88" s="110"/>
      <c r="B88" s="103" t="s">
        <v>156</v>
      </c>
    </row>
    <row r="89" spans="1:2" ht="15" x14ac:dyDescent="0.25">
      <c r="A89" s="110"/>
      <c r="B89" s="103" t="s">
        <v>157</v>
      </c>
    </row>
    <row r="90" spans="1:2" ht="15" x14ac:dyDescent="0.25">
      <c r="A90" s="110"/>
      <c r="B90" s="103" t="s">
        <v>158</v>
      </c>
    </row>
    <row r="91" spans="1:2" ht="15" x14ac:dyDescent="0.25">
      <c r="A91" s="110"/>
      <c r="B91" s="103" t="s">
        <v>159</v>
      </c>
    </row>
    <row r="92" spans="1:2" ht="15" x14ac:dyDescent="0.25">
      <c r="A92" s="110"/>
      <c r="B92" s="103" t="s">
        <v>160</v>
      </c>
    </row>
    <row r="93" spans="1:2" ht="15" x14ac:dyDescent="0.25">
      <c r="A93" s="110"/>
      <c r="B93" s="103" t="s">
        <v>161</v>
      </c>
    </row>
    <row r="94" spans="1:2" ht="15" x14ac:dyDescent="0.25">
      <c r="A94" s="110"/>
      <c r="B94" s="103" t="s">
        <v>162</v>
      </c>
    </row>
    <row r="95" spans="1:2" ht="15" x14ac:dyDescent="0.25">
      <c r="A95" s="103"/>
      <c r="B95" s="103" t="s">
        <v>163</v>
      </c>
    </row>
    <row r="96" spans="1:2" ht="30" x14ac:dyDescent="0.25">
      <c r="A96" s="103"/>
      <c r="B96" s="107" t="s">
        <v>164</v>
      </c>
    </row>
    <row r="97" spans="1:2" ht="30" x14ac:dyDescent="0.25">
      <c r="A97" s="103"/>
      <c r="B97" s="106" t="s">
        <v>165</v>
      </c>
    </row>
    <row r="98" spans="1:2" ht="45" x14ac:dyDescent="0.25">
      <c r="A98" s="103"/>
      <c r="B98" s="107" t="s">
        <v>166</v>
      </c>
    </row>
    <row r="99" spans="1:2" ht="15" x14ac:dyDescent="0.25">
      <c r="A99" s="103"/>
      <c r="B99" s="103"/>
    </row>
    <row r="100" spans="1:2" ht="15" x14ac:dyDescent="0.25">
      <c r="A100" s="105" t="s">
        <v>167</v>
      </c>
      <c r="B100" s="103"/>
    </row>
    <row r="101" spans="1:2" ht="30" x14ac:dyDescent="0.25">
      <c r="A101" s="103"/>
      <c r="B101" s="111" t="s">
        <v>168</v>
      </c>
    </row>
    <row r="102" spans="1:2" ht="30" x14ac:dyDescent="0.25">
      <c r="A102" s="103"/>
      <c r="B102" s="111" t="s">
        <v>169</v>
      </c>
    </row>
    <row r="103" spans="1:2" ht="30" x14ac:dyDescent="0.25">
      <c r="A103" s="103"/>
      <c r="B103" s="111" t="s">
        <v>170</v>
      </c>
    </row>
    <row r="104" spans="1:2" ht="30" x14ac:dyDescent="0.25">
      <c r="A104" s="103"/>
      <c r="B104" s="111" t="s">
        <v>171</v>
      </c>
    </row>
    <row r="105" spans="1:2" ht="30" x14ac:dyDescent="0.25">
      <c r="A105" s="103"/>
      <c r="B105" s="111" t="s">
        <v>172</v>
      </c>
    </row>
    <row r="106" spans="1:2" ht="15" x14ac:dyDescent="0.25">
      <c r="A106" s="103"/>
      <c r="B106" s="111" t="s">
        <v>173</v>
      </c>
    </row>
    <row r="107" spans="1:2" ht="15" x14ac:dyDescent="0.25">
      <c r="A107" s="103"/>
      <c r="B107" s="111" t="s">
        <v>174</v>
      </c>
    </row>
    <row r="108" spans="1:2" ht="30" x14ac:dyDescent="0.25">
      <c r="A108" s="103"/>
      <c r="B108" s="111" t="s">
        <v>175</v>
      </c>
    </row>
    <row r="109" spans="1:2" ht="30" x14ac:dyDescent="0.25">
      <c r="A109" s="103"/>
      <c r="B109" s="111" t="s">
        <v>176</v>
      </c>
    </row>
    <row r="110" spans="1:2" ht="15" x14ac:dyDescent="0.25">
      <c r="A110" s="103"/>
      <c r="B110" s="103"/>
    </row>
    <row r="111" spans="1:2" ht="15" x14ac:dyDescent="0.25">
      <c r="A111" s="105" t="s">
        <v>177</v>
      </c>
      <c r="B111" s="103"/>
    </row>
    <row r="112" spans="1:2" ht="30" x14ac:dyDescent="0.25">
      <c r="A112" s="103"/>
      <c r="B112" s="111" t="s">
        <v>178</v>
      </c>
    </row>
    <row r="113" spans="1:2" ht="15" x14ac:dyDescent="0.25">
      <c r="A113" s="103"/>
      <c r="B113" s="111" t="s">
        <v>179</v>
      </c>
    </row>
    <row r="114" spans="1:2" ht="15" x14ac:dyDescent="0.25">
      <c r="A114" s="103"/>
      <c r="B114" s="111" t="s">
        <v>180</v>
      </c>
    </row>
    <row r="115" spans="1:2" ht="30" x14ac:dyDescent="0.25">
      <c r="A115" s="103"/>
      <c r="B115" s="111" t="s">
        <v>181</v>
      </c>
    </row>
    <row r="116" spans="1:2" ht="30" x14ac:dyDescent="0.25">
      <c r="A116" s="103"/>
      <c r="B116" s="111" t="s">
        <v>182</v>
      </c>
    </row>
    <row r="117" spans="1:2" ht="15" x14ac:dyDescent="0.25">
      <c r="A117" s="103"/>
      <c r="B117" s="103"/>
    </row>
    <row r="118" spans="1:2" ht="15" x14ac:dyDescent="0.25">
      <c r="A118" s="105" t="s">
        <v>183</v>
      </c>
      <c r="B118" s="103"/>
    </row>
    <row r="119" spans="1:2" ht="30" x14ac:dyDescent="0.25">
      <c r="A119" s="103"/>
      <c r="B119" s="111" t="s">
        <v>184</v>
      </c>
    </row>
    <row r="120" spans="1:2" ht="15" x14ac:dyDescent="0.25">
      <c r="A120" s="103"/>
      <c r="B120" s="111" t="s">
        <v>185</v>
      </c>
    </row>
    <row r="121" spans="1:2" ht="15" x14ac:dyDescent="0.25">
      <c r="A121" s="103"/>
      <c r="B121" s="111" t="s">
        <v>186</v>
      </c>
    </row>
    <row r="122" spans="1:2" ht="15" x14ac:dyDescent="0.25">
      <c r="A122" s="103"/>
      <c r="B122" s="111" t="s">
        <v>187</v>
      </c>
    </row>
    <row r="123" spans="1:2" ht="30" x14ac:dyDescent="0.25">
      <c r="A123" s="103"/>
      <c r="B123" s="111" t="s">
        <v>188</v>
      </c>
    </row>
    <row r="124" spans="1:2" ht="15" x14ac:dyDescent="0.25">
      <c r="A124" s="103"/>
      <c r="B124" s="111" t="s">
        <v>189</v>
      </c>
    </row>
    <row r="125" spans="1:2" ht="30" x14ac:dyDescent="0.25">
      <c r="A125" s="103"/>
      <c r="B125" s="111" t="s">
        <v>190</v>
      </c>
    </row>
    <row r="126" spans="1:2" ht="30" x14ac:dyDescent="0.25">
      <c r="A126" s="103"/>
      <c r="B126" s="111" t="s">
        <v>191</v>
      </c>
    </row>
    <row r="127" spans="1:2" ht="45" x14ac:dyDescent="0.25">
      <c r="A127" s="103"/>
      <c r="B127" s="111" t="s">
        <v>192</v>
      </c>
    </row>
    <row r="128" spans="1:2" ht="15" x14ac:dyDescent="0.25">
      <c r="A128" s="103"/>
      <c r="B128" s="111" t="s">
        <v>193</v>
      </c>
    </row>
    <row r="129" spans="1:2" ht="30" x14ac:dyDescent="0.25">
      <c r="A129" s="103"/>
      <c r="B129" s="111" t="s">
        <v>194</v>
      </c>
    </row>
    <row r="130" spans="1:2" ht="30" x14ac:dyDescent="0.25">
      <c r="A130" s="103"/>
      <c r="B130" s="111" t="s">
        <v>195</v>
      </c>
    </row>
    <row r="131" spans="1:2" ht="30" x14ac:dyDescent="0.25">
      <c r="A131" s="103"/>
      <c r="B131" s="111" t="s">
        <v>196</v>
      </c>
    </row>
    <row r="132" spans="1:2" ht="30" x14ac:dyDescent="0.25">
      <c r="A132" s="103"/>
      <c r="B132" s="111" t="s">
        <v>197</v>
      </c>
    </row>
    <row r="133" spans="1:2" ht="30" x14ac:dyDescent="0.25">
      <c r="A133" s="103"/>
      <c r="B133" s="111" t="s">
        <v>198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H,M,LK,GK,TK-22 sata</vt:lpstr>
      <vt:lpstr>STRANI JEZIK-23 sata</vt:lpstr>
      <vt:lpstr>B,K,F,TZK,Po,Pr,INF...-24 sata</vt:lpstr>
      <vt:lpstr>IZRAČUN GODIŠNJEG BROJA SATI</vt:lpstr>
      <vt:lpstr>Pravilnik i 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Darko Čota</dc:creator>
  <cp:lastModifiedBy>Josip Mandurić</cp:lastModifiedBy>
  <cp:lastPrinted>2020-07-07T16:15:47Z</cp:lastPrinted>
  <dcterms:created xsi:type="dcterms:W3CDTF">2014-07-10T05:52:37Z</dcterms:created>
  <dcterms:modified xsi:type="dcterms:W3CDTF">2021-05-20T06:59:39Z</dcterms:modified>
</cp:coreProperties>
</file>